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00\fpx\Europeu 2026 Portimão\"/>
    </mc:Choice>
  </mc:AlternateContent>
  <xr:revisionPtr revIDLastSave="0" documentId="13_ncr:1_{55E695B2-CA88-4804-AB0D-F70C482B438F}" xr6:coauthVersionLast="47" xr6:coauthVersionMax="47" xr10:uidLastSave="{00000000-0000-0000-0000-000000000000}"/>
  <bookViews>
    <workbookView xWindow="-120" yWindow="-120" windowWidth="29040" windowHeight="15720" xr2:uid="{BBAA6C49-31FA-4853-8587-9E4D1AAA9402}"/>
  </bookViews>
  <sheets>
    <sheet name="Registration" sheetId="1" r:id="rId1"/>
    <sheet name="Rooms" sheetId="4" r:id="rId2"/>
    <sheet name="Invoice info" sheetId="3" r:id="rId3"/>
  </sheets>
  <definedNames>
    <definedName name="amarilis">Rooms!$B$10:$B$14</definedName>
    <definedName name="hostel">Rooms!$B$4:$B$5</definedName>
    <definedName name="RR_Club_Amarilis">#REF!</definedName>
    <definedName name="turim">Rooms!$B$19:$B$21</definedName>
    <definedName name="Turim_Presidente_Hotel">#REF!</definedName>
    <definedName name="Youth_hos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6" i="1" l="1"/>
  <c r="O31" i="1"/>
  <c r="O32" i="1"/>
  <c r="O33" i="1"/>
  <c r="O34" i="1"/>
  <c r="O35" i="1"/>
  <c r="P35" i="1" s="1"/>
  <c r="O36" i="1"/>
  <c r="P36" i="1" s="1"/>
  <c r="O37" i="1"/>
  <c r="P37" i="1" s="1"/>
  <c r="Y37" i="1" s="1"/>
  <c r="O38" i="1"/>
  <c r="P38" i="1" s="1"/>
  <c r="O39" i="1"/>
  <c r="O30" i="1"/>
  <c r="P30" i="1" s="1"/>
  <c r="O16" i="1"/>
  <c r="P16" i="1" s="1"/>
  <c r="O17" i="1"/>
  <c r="O18" i="1"/>
  <c r="O19" i="1"/>
  <c r="P19" i="1" s="1"/>
  <c r="O20" i="1"/>
  <c r="O21" i="1"/>
  <c r="P21" i="1" s="1"/>
  <c r="O22" i="1"/>
  <c r="O23" i="1"/>
  <c r="P23" i="1" s="1"/>
  <c r="O24" i="1"/>
  <c r="O15" i="1"/>
  <c r="P15" i="1" s="1"/>
  <c r="P17" i="1"/>
  <c r="P22" i="1"/>
  <c r="O5" i="4"/>
  <c r="O6" i="4"/>
  <c r="O7" i="4"/>
  <c r="O8" i="4"/>
  <c r="O9" i="4"/>
  <c r="O10" i="4"/>
  <c r="O11" i="4"/>
  <c r="O12" i="4"/>
  <c r="O13" i="4"/>
  <c r="O4" i="4"/>
  <c r="Z15" i="1"/>
  <c r="Z16" i="1"/>
  <c r="Z17" i="1"/>
  <c r="Z18" i="1"/>
  <c r="Z19" i="1"/>
  <c r="Z20" i="1"/>
  <c r="Z21" i="1"/>
  <c r="Z22" i="1"/>
  <c r="Z23" i="1"/>
  <c r="Z24" i="1"/>
  <c r="Z31" i="1"/>
  <c r="Z32" i="1"/>
  <c r="Z33" i="1"/>
  <c r="Z34" i="1"/>
  <c r="Z35" i="1"/>
  <c r="Z36" i="1"/>
  <c r="Z37" i="1"/>
  <c r="Z38" i="1"/>
  <c r="Z39" i="1"/>
  <c r="Z30" i="1"/>
  <c r="D21" i="4"/>
  <c r="D20" i="4"/>
  <c r="D19" i="4"/>
  <c r="D14" i="4"/>
  <c r="D13" i="4"/>
  <c r="D12" i="4"/>
  <c r="D11" i="4"/>
  <c r="D10" i="4"/>
  <c r="D5" i="4"/>
  <c r="D4" i="4"/>
  <c r="X31" i="1"/>
  <c r="X32" i="1"/>
  <c r="X33" i="1"/>
  <c r="X34" i="1"/>
  <c r="X35" i="1"/>
  <c r="X36" i="1"/>
  <c r="X37" i="1"/>
  <c r="X38" i="1"/>
  <c r="X39" i="1"/>
  <c r="T31" i="1"/>
  <c r="T32" i="1"/>
  <c r="T33" i="1"/>
  <c r="T34" i="1"/>
  <c r="T35" i="1"/>
  <c r="T36" i="1"/>
  <c r="T37" i="1"/>
  <c r="T38" i="1"/>
  <c r="T39" i="1"/>
  <c r="X30" i="1"/>
  <c r="T30" i="1"/>
  <c r="X16" i="1"/>
  <c r="X17" i="1"/>
  <c r="X18" i="1"/>
  <c r="X19" i="1"/>
  <c r="X20" i="1"/>
  <c r="X21" i="1"/>
  <c r="X22" i="1"/>
  <c r="X23" i="1"/>
  <c r="X24" i="1"/>
  <c r="X15" i="1"/>
  <c r="T16" i="1"/>
  <c r="T17" i="1"/>
  <c r="T18" i="1"/>
  <c r="T19" i="1"/>
  <c r="T20" i="1"/>
  <c r="T21" i="1"/>
  <c r="T22" i="1"/>
  <c r="T23" i="1"/>
  <c r="T24" i="1"/>
  <c r="T15" i="1"/>
  <c r="P31" i="1"/>
  <c r="P32" i="1"/>
  <c r="Y32" i="1" s="1"/>
  <c r="P33" i="1"/>
  <c r="P34" i="1"/>
  <c r="Y34" i="1" s="1"/>
  <c r="P39" i="1"/>
  <c r="J16" i="1"/>
  <c r="J17" i="1"/>
  <c r="J18" i="1"/>
  <c r="J19" i="1"/>
  <c r="J20" i="1"/>
  <c r="J21" i="1"/>
  <c r="J22" i="1"/>
  <c r="J23" i="1"/>
  <c r="J24" i="1"/>
  <c r="J15" i="1"/>
  <c r="P18" i="1"/>
  <c r="P20" i="1"/>
  <c r="P24" i="1"/>
  <c r="Y38" i="1" l="1"/>
  <c r="Y36" i="1"/>
  <c r="D43" i="1"/>
  <c r="D45" i="1"/>
  <c r="D44" i="1"/>
  <c r="D47" i="1" s="1"/>
  <c r="Y22" i="1"/>
  <c r="Y20" i="1"/>
  <c r="Y19" i="1"/>
  <c r="Y18" i="1"/>
  <c r="Y35" i="1"/>
  <c r="Y17" i="1"/>
  <c r="Y24" i="1"/>
  <c r="Y16" i="1"/>
  <c r="Y33" i="1"/>
  <c r="Y23" i="1"/>
  <c r="Y30" i="1"/>
  <c r="Y39" i="1"/>
  <c r="Y31" i="1"/>
  <c r="Y21" i="1"/>
  <c r="Y15" i="1"/>
  <c r="E47" i="1" s="1"/>
  <c r="F47" i="1" l="1"/>
</calcChain>
</file>

<file path=xl/sharedStrings.xml><?xml version="1.0" encoding="utf-8"?>
<sst xmlns="http://schemas.openxmlformats.org/spreadsheetml/2006/main" count="109" uniqueCount="77">
  <si>
    <t>Registration Form</t>
  </si>
  <si>
    <t>4-9 December 2026, Portimão, Portugal</t>
  </si>
  <si>
    <t>I. Registration Details</t>
  </si>
  <si>
    <t>Federation:</t>
  </si>
  <si>
    <t>Contact person:</t>
  </si>
  <si>
    <t>E-mail:</t>
  </si>
  <si>
    <t>II. Players</t>
  </si>
  <si>
    <t>No.</t>
  </si>
  <si>
    <t>Surname</t>
  </si>
  <si>
    <t>First name</t>
  </si>
  <si>
    <t>FIDE ID</t>
  </si>
  <si>
    <t>Passport/ID</t>
  </si>
  <si>
    <t>Hotel</t>
  </si>
  <si>
    <t>Room type</t>
  </si>
  <si>
    <t>Room total</t>
  </si>
  <si>
    <t>Rapid</t>
  </si>
  <si>
    <t>Blitz</t>
  </si>
  <si>
    <t>Chess960</t>
  </si>
  <si>
    <t>Total Fees</t>
  </si>
  <si>
    <t>TOTAL</t>
  </si>
  <si>
    <t>Place</t>
  </si>
  <si>
    <t>III. Accompanying persons</t>
  </si>
  <si>
    <t>IV. Total</t>
  </si>
  <si>
    <t>Fees</t>
  </si>
  <si>
    <t>Accommodation</t>
  </si>
  <si>
    <t>Transfers</t>
  </si>
  <si>
    <t>Registration</t>
  </si>
  <si>
    <t>Personal details</t>
  </si>
  <si>
    <t>V. Notes</t>
  </si>
  <si>
    <t>Please write any important observations and/or requests in this field.</t>
  </si>
  <si>
    <t>if registering individually, please input your own contact details.</t>
  </si>
  <si>
    <t>Arrival</t>
  </si>
  <si>
    <t>Departure</t>
  </si>
  <si>
    <t>DD/MM HH:MM</t>
  </si>
  <si>
    <t>Transfer?</t>
  </si>
  <si>
    <t>Cost</t>
  </si>
  <si>
    <t>Check-in</t>
  </si>
  <si>
    <t>Check-out</t>
  </si>
  <si>
    <t>€/night</t>
  </si>
  <si>
    <r>
      <t xml:space="preserve">European </t>
    </r>
    <r>
      <rPr>
        <b/>
        <i/>
        <sz val="16"/>
        <color theme="1"/>
        <rFont val="Arial"/>
        <family val="2"/>
      </rPr>
      <t>Rapid, Blitz, and Fischer Random</t>
    </r>
    <r>
      <rPr>
        <b/>
        <sz val="16"/>
        <color theme="1"/>
        <rFont val="Arial"/>
        <family val="2"/>
      </rPr>
      <t xml:space="preserve"> (Chess960) Chess Championships 2026</t>
    </r>
  </si>
  <si>
    <t>Youth Hostel</t>
  </si>
  <si>
    <t>price/night</t>
  </si>
  <si>
    <t>5 nights</t>
  </si>
  <si>
    <t>Twin room</t>
  </si>
  <si>
    <t>4-bed room</t>
  </si>
  <si>
    <t>Note: Price per person. Twin rooms come with a private bathroom. 4-bed rooms have access to the common hostel bathrooms. Breakfast is included for both options.</t>
  </si>
  <si>
    <t>RR Club Amarilis ***</t>
  </si>
  <si>
    <t>Twin apartment</t>
  </si>
  <si>
    <t>Triple apartment</t>
  </si>
  <si>
    <t>Quadruple apartment</t>
  </si>
  <si>
    <t>Note: Price per person. All options are half-board (breakfast and dinner).</t>
  </si>
  <si>
    <t>Turim Presidente Hotel ****</t>
  </si>
  <si>
    <t>Single room</t>
  </si>
  <si>
    <t>Triple room</t>
  </si>
  <si>
    <t>5-person apartment</t>
  </si>
  <si>
    <t>6-person apartment</t>
  </si>
  <si>
    <t>Twin/double room</t>
  </si>
  <si>
    <t>Rooming list</t>
  </si>
  <si>
    <t>Room no.</t>
  </si>
  <si>
    <t>Occupant 1</t>
  </si>
  <si>
    <t>Occupant 2</t>
  </si>
  <si>
    <t>Occupant 3</t>
  </si>
  <si>
    <t>Occupant 4</t>
  </si>
  <si>
    <t>Occupant 5</t>
  </si>
  <si>
    <t>Occupant 6</t>
  </si>
  <si>
    <t>Invoice details</t>
  </si>
  <si>
    <t>Name:</t>
  </si>
  <si>
    <t>Company:</t>
  </si>
  <si>
    <t>Tax ID number:</t>
  </si>
  <si>
    <t>Address:</t>
  </si>
  <si>
    <t>Country:</t>
  </si>
  <si>
    <t>Postal code:</t>
  </si>
  <si>
    <t>E-mail for invoice:</t>
  </si>
  <si>
    <t>Note: Price per person. All options are half-board (breakfast and dinner). 5 and 6-person apartments include 2 rooms and a living room. Apartments must be fully occupied.</t>
  </si>
  <si>
    <t>Late fee?</t>
  </si>
  <si>
    <r>
      <t>Arrival</t>
    </r>
    <r>
      <rPr>
        <sz val="10"/>
        <color rgb="FF192F5B"/>
        <rFont val="Arial"/>
        <family val="2"/>
      </rPr>
      <t xml:space="preserve"> (please write flight number in notes)</t>
    </r>
  </si>
  <si>
    <r>
      <t xml:space="preserve">Departure </t>
    </r>
    <r>
      <rPr>
        <sz val="10"/>
        <color rgb="FF192F5B"/>
        <rFont val="Arial"/>
        <family val="2"/>
      </rPr>
      <t>(please write flight number in notes)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</si>
</sst>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Aptos Narrow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i/>
      <sz val="11"/>
      <color theme="0"/>
      <name val="Aptos Narrow"/>
      <family val="2"/>
      <scheme val="minor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b/>
      <sz val="10.5"/>
      <color rgb="FF192F5B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i/>
      <sz val="16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sz val="8"/>
      <color theme="0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0.5"/>
      <name val="Arial"/>
      <family val="2"/>
    </font>
    <font>
      <sz val="9"/>
      <name val="Arial"/>
      <family val="2"/>
    </font>
    <font>
      <sz val="10"/>
      <color rgb="FF192F5B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273667"/>
        <bgColor indexed="64"/>
      </patternFill>
    </fill>
    <fill>
      <patternFill patternType="solid">
        <fgColor rgb="FF192F5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34998626667073579"/>
        <bgColor theme="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EDADA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2">
    <xf numFmtId="0" fontId="0" fillId="0" borderId="0" xfId="0"/>
    <xf numFmtId="0" fontId="5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0" fillId="5" borderId="0" xfId="0" applyFill="1"/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/>
    </xf>
    <xf numFmtId="44" fontId="1" fillId="5" borderId="1" xfId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14" fillId="5" borderId="0" xfId="0" applyFont="1" applyFill="1"/>
    <xf numFmtId="0" fontId="15" fillId="5" borderId="0" xfId="0" applyFont="1" applyFill="1"/>
    <xf numFmtId="0" fontId="1" fillId="5" borderId="0" xfId="0" applyFont="1" applyFill="1" applyAlignment="1" applyProtection="1">
      <alignment vertical="center"/>
    </xf>
    <xf numFmtId="0" fontId="1" fillId="5" borderId="0" xfId="0" applyFont="1" applyFill="1" applyProtection="1"/>
    <xf numFmtId="0" fontId="0" fillId="5" borderId="0" xfId="0" applyFill="1" applyProtection="1"/>
    <xf numFmtId="0" fontId="2" fillId="5" borderId="0" xfId="0" applyFont="1" applyFill="1" applyAlignment="1" applyProtection="1"/>
    <xf numFmtId="0" fontId="9" fillId="5" borderId="0" xfId="0" applyFont="1" applyFill="1" applyAlignment="1" applyProtection="1">
      <alignment vertical="center"/>
    </xf>
    <xf numFmtId="0" fontId="10" fillId="5" borderId="0" xfId="0" applyFont="1" applyFill="1" applyAlignment="1" applyProtection="1">
      <alignment vertical="center"/>
    </xf>
    <xf numFmtId="0" fontId="9" fillId="5" borderId="0" xfId="0" applyFont="1" applyFill="1" applyProtection="1"/>
    <xf numFmtId="0" fontId="11" fillId="5" borderId="0" xfId="0" applyFont="1" applyFill="1" applyProtection="1"/>
    <xf numFmtId="0" fontId="2" fillId="5" borderId="0" xfId="0" applyFont="1" applyFill="1" applyAlignment="1" applyProtection="1">
      <alignment vertical="top"/>
    </xf>
    <xf numFmtId="0" fontId="4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4" fillId="3" borderId="0" xfId="0" applyFont="1" applyFill="1" applyProtection="1"/>
    <xf numFmtId="0" fontId="3" fillId="3" borderId="0" xfId="0" applyFont="1" applyFill="1" applyProtection="1"/>
    <xf numFmtId="0" fontId="4" fillId="5" borderId="0" xfId="0" applyFont="1" applyFill="1" applyAlignment="1" applyProtection="1">
      <alignment vertical="center"/>
    </xf>
    <xf numFmtId="0" fontId="5" fillId="5" borderId="0" xfId="0" applyFont="1" applyFill="1" applyAlignment="1" applyProtection="1">
      <alignment vertical="center"/>
    </xf>
    <xf numFmtId="0" fontId="4" fillId="5" borderId="0" xfId="0" applyFont="1" applyFill="1" applyProtection="1"/>
    <xf numFmtId="0" fontId="3" fillId="5" borderId="0" xfId="0" applyFont="1" applyFill="1" applyProtection="1"/>
    <xf numFmtId="0" fontId="0" fillId="0" borderId="0" xfId="0" applyProtection="1"/>
    <xf numFmtId="0" fontId="7" fillId="5" borderId="0" xfId="0" applyFont="1" applyFill="1" applyAlignment="1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2" borderId="0" xfId="0" applyFont="1" applyFill="1" applyProtection="1"/>
    <xf numFmtId="0" fontId="3" fillId="2" borderId="0" xfId="0" applyFont="1" applyFill="1" applyProtection="1"/>
    <xf numFmtId="0" fontId="6" fillId="5" borderId="4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/>
    </xf>
    <xf numFmtId="164" fontId="1" fillId="4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 applyProtection="1">
      <alignment vertical="center"/>
    </xf>
    <xf numFmtId="0" fontId="17" fillId="5" borderId="0" xfId="0" applyFont="1" applyFill="1" applyAlignment="1" applyProtection="1">
      <alignment vertical="center"/>
    </xf>
    <xf numFmtId="0" fontId="6" fillId="5" borderId="0" xfId="0" applyFont="1" applyFill="1" applyAlignment="1" applyProtection="1">
      <alignment vertical="center"/>
    </xf>
    <xf numFmtId="0" fontId="6" fillId="5" borderId="5" xfId="0" applyFont="1" applyFill="1" applyBorder="1" applyAlignment="1" applyProtection="1">
      <alignment vertical="center"/>
    </xf>
    <xf numFmtId="164" fontId="1" fillId="5" borderId="1" xfId="1" applyNumberFormat="1" applyFont="1" applyFill="1" applyBorder="1" applyAlignment="1" applyProtection="1">
      <alignment vertical="center"/>
    </xf>
    <xf numFmtId="164" fontId="19" fillId="5" borderId="0" xfId="0" applyNumberFormat="1" applyFont="1" applyFill="1" applyAlignment="1" applyProtection="1">
      <alignment vertical="center"/>
    </xf>
    <xf numFmtId="44" fontId="19" fillId="5" borderId="0" xfId="0" applyNumberFormat="1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0" fillId="2" borderId="0" xfId="0" applyFill="1" applyProtection="1"/>
    <xf numFmtId="0" fontId="8" fillId="5" borderId="0" xfId="0" applyFont="1" applyFill="1" applyAlignment="1" applyProtection="1"/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vertical="center"/>
      <protection locked="0"/>
    </xf>
    <xf numFmtId="44" fontId="1" fillId="5" borderId="1" xfId="1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vertical="center"/>
      <protection locked="0"/>
    </xf>
    <xf numFmtId="0" fontId="20" fillId="5" borderId="1" xfId="0" applyFont="1" applyFill="1" applyBorder="1" applyAlignment="1" applyProtection="1">
      <alignment horizontal="center"/>
      <protection locked="0"/>
    </xf>
    <xf numFmtId="0" fontId="20" fillId="5" borderId="0" xfId="0" applyFont="1" applyFill="1" applyProtection="1"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164" fontId="1" fillId="10" borderId="1" xfId="1" applyNumberFormat="1" applyFont="1" applyFill="1" applyBorder="1" applyAlignment="1" applyProtection="1">
      <alignment vertical="center"/>
    </xf>
    <xf numFmtId="0" fontId="6" fillId="10" borderId="2" xfId="0" applyFont="1" applyFill="1" applyBorder="1" applyAlignment="1" applyProtection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</xf>
    <xf numFmtId="0" fontId="6" fillId="7" borderId="1" xfId="0" applyFont="1" applyFill="1" applyBorder="1" applyAlignment="1" applyProtection="1">
      <alignment horizontal="left" vertical="center"/>
    </xf>
    <xf numFmtId="0" fontId="6" fillId="7" borderId="5" xfId="0" applyFont="1" applyFill="1" applyBorder="1" applyAlignment="1" applyProtection="1">
      <alignment horizontal="center" vertical="center"/>
    </xf>
    <xf numFmtId="0" fontId="6" fillId="7" borderId="6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0" fontId="6" fillId="6" borderId="8" xfId="0" applyFont="1" applyFill="1" applyBorder="1" applyAlignment="1" applyProtection="1">
      <alignment horizontal="center" vertical="center"/>
    </xf>
    <xf numFmtId="0" fontId="6" fillId="6" borderId="9" xfId="0" applyFont="1" applyFill="1" applyBorder="1" applyAlignment="1" applyProtection="1">
      <alignment horizontal="center" vertical="center"/>
    </xf>
    <xf numFmtId="0" fontId="6" fillId="6" borderId="10" xfId="0" applyFont="1" applyFill="1" applyBorder="1" applyAlignment="1" applyProtection="1">
      <alignment horizontal="center" vertical="center"/>
    </xf>
    <xf numFmtId="0" fontId="6" fillId="6" borderId="0" xfId="0" applyFont="1" applyFill="1" applyBorder="1" applyAlignment="1" applyProtection="1">
      <alignment horizontal="center" vertical="center"/>
    </xf>
    <xf numFmtId="0" fontId="6" fillId="6" borderId="11" xfId="0" applyFont="1" applyFill="1" applyBorder="1" applyAlignment="1" applyProtection="1">
      <alignment horizontal="center" vertical="center"/>
    </xf>
    <xf numFmtId="0" fontId="6" fillId="6" borderId="12" xfId="0" applyFont="1" applyFill="1" applyBorder="1" applyAlignment="1" applyProtection="1">
      <alignment horizontal="center" vertical="center"/>
    </xf>
    <xf numFmtId="0" fontId="6" fillId="6" borderId="13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6" fillId="7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6" fillId="8" borderId="5" xfId="0" applyFont="1" applyFill="1" applyBorder="1" applyAlignment="1" applyProtection="1">
      <alignment horizontal="center" vertical="center"/>
    </xf>
    <xf numFmtId="0" fontId="6" fillId="8" borderId="14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0" fontId="6" fillId="7" borderId="14" xfId="0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0" fontId="18" fillId="9" borderId="1" xfId="0" applyFont="1" applyFill="1" applyBorder="1" applyAlignment="1" applyProtection="1">
      <alignment horizontal="left" vertical="center"/>
    </xf>
    <xf numFmtId="0" fontId="6" fillId="7" borderId="5" xfId="0" applyFont="1" applyFill="1" applyBorder="1" applyAlignment="1" applyProtection="1">
      <alignment horizontal="left" vertical="center"/>
    </xf>
    <xf numFmtId="0" fontId="6" fillId="7" borderId="6" xfId="0" applyFont="1" applyFill="1" applyBorder="1" applyAlignment="1" applyProtection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16" fillId="5" borderId="1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21" fillId="5" borderId="7" xfId="0" applyFont="1" applyFill="1" applyBorder="1" applyAlignment="1">
      <alignment horizontal="left" vertical="center" wrapText="1"/>
    </xf>
    <xf numFmtId="0" fontId="21" fillId="5" borderId="8" xfId="0" applyFont="1" applyFill="1" applyBorder="1" applyAlignment="1">
      <alignment horizontal="left" vertical="center" wrapText="1"/>
    </xf>
    <xf numFmtId="0" fontId="21" fillId="5" borderId="9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1" fillId="5" borderId="13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5">
    <dxf>
      <fill>
        <patternFill>
          <bgColor rgb="FFFCF1DC"/>
        </patternFill>
      </fill>
    </dxf>
    <dxf>
      <fill>
        <patternFill>
          <bgColor rgb="FFFCF1DC"/>
        </patternFill>
      </fill>
    </dxf>
    <dxf>
      <font>
        <color rgb="FFFF0000"/>
      </font>
      <fill>
        <patternFill>
          <fgColor rgb="FFFF0000"/>
          <bgColor rgb="FFFF0000"/>
        </patternFill>
      </fill>
    </dxf>
    <dxf>
      <fill>
        <patternFill>
          <bgColor rgb="FFFCF1DC"/>
        </patternFill>
      </fill>
    </dxf>
    <dxf>
      <fill>
        <patternFill>
          <bgColor rgb="FFFCF1DC"/>
        </patternFill>
      </fill>
    </dxf>
  </dxfs>
  <tableStyles count="0" defaultTableStyle="TableStyleMedium2" defaultPivotStyle="PivotStyleLight16"/>
  <colors>
    <mruColors>
      <color rgb="FFFCF1DC"/>
      <color rgb="FFFCF5E0"/>
      <color rgb="FFFEDADA"/>
      <color rgb="FF192F5B"/>
      <color rgb="FF2736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1</xdr:row>
      <xdr:rowOff>184135</xdr:rowOff>
    </xdr:from>
    <xdr:to>
      <xdr:col>13</xdr:col>
      <xdr:colOff>38101</xdr:colOff>
      <xdr:row>3</xdr:row>
      <xdr:rowOff>206390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9AB26C-E84E-134D-A100-AFB6306A75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667" b="32000"/>
        <a:stretch/>
      </xdr:blipFill>
      <xdr:spPr bwMode="auto">
        <a:xfrm>
          <a:off x="8782050" y="184135"/>
          <a:ext cx="1819276" cy="746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514350</xdr:colOff>
      <xdr:row>1</xdr:row>
      <xdr:rowOff>141558</xdr:rowOff>
    </xdr:from>
    <xdr:to>
      <xdr:col>15</xdr:col>
      <xdr:colOff>610818</xdr:colOff>
      <xdr:row>3</xdr:row>
      <xdr:rowOff>171449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AAF2C80-AD8E-DC0B-A296-61D0F7AA1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25" t="19154" r="11059" b="28731"/>
        <a:stretch/>
      </xdr:blipFill>
      <xdr:spPr>
        <a:xfrm>
          <a:off x="11077575" y="141558"/>
          <a:ext cx="1629993" cy="753791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95250</xdr:colOff>
      <xdr:row>1</xdr:row>
      <xdr:rowOff>209550</xdr:rowOff>
    </xdr:from>
    <xdr:to>
      <xdr:col>17</xdr:col>
      <xdr:colOff>622944</xdr:colOff>
      <xdr:row>3</xdr:row>
      <xdr:rowOff>255087</xdr:rowOff>
    </xdr:to>
    <xdr:pic>
      <xdr:nvPicPr>
        <xdr:cNvPr id="5" name="Imagem 4" descr="European Chess Union | Hünenberg">
          <a:extLst>
            <a:ext uri="{FF2B5EF4-FFF2-40B4-BE49-F238E27FC236}">
              <a16:creationId xmlns:a16="http://schemas.microsoft.com/office/drawing/2014/main" id="{8649D5D9-0C89-B4C3-DB67-0DDAD286A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27" b="25727"/>
        <a:stretch/>
      </xdr:blipFill>
      <xdr:spPr bwMode="auto">
        <a:xfrm>
          <a:off x="13458825" y="209550"/>
          <a:ext cx="1584969" cy="76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57C1-7648-4BA9-AF56-A77F5A68F3F0}">
  <dimension ref="A1:AG53"/>
  <sheetViews>
    <sheetView tabSelected="1" topLeftCell="G2" workbookViewId="0">
      <selection activeCell="V18" sqref="V18"/>
    </sheetView>
  </sheetViews>
  <sheetFormatPr defaultColWidth="0" defaultRowHeight="15" zeroHeight="1" x14ac:dyDescent="0.25"/>
  <cols>
    <col min="1" max="1" width="2.28515625" style="58" customWidth="1"/>
    <col min="2" max="2" width="6" style="58" customWidth="1"/>
    <col min="3" max="4" width="16.42578125" style="58" customWidth="1"/>
    <col min="5" max="6" width="13.28515625" style="58" customWidth="1"/>
    <col min="7" max="9" width="10.85546875" style="58" customWidth="1"/>
    <col min="10" max="10" width="11.85546875" style="58" customWidth="1"/>
    <col min="11" max="11" width="25" style="58" customWidth="1"/>
    <col min="12" max="12" width="15.28515625" style="58" customWidth="1"/>
    <col min="13" max="14" width="11.7109375" style="58" customWidth="1"/>
    <col min="15" max="15" width="11.28515625" style="58" customWidth="1"/>
    <col min="16" max="16" width="13.28515625" style="58" customWidth="1"/>
    <col min="17" max="19" width="15.85546875" style="58" customWidth="1"/>
    <col min="20" max="20" width="8.85546875" style="58" customWidth="1"/>
    <col min="21" max="23" width="15.85546875" style="58" customWidth="1"/>
    <col min="24" max="24" width="8.85546875" style="58" customWidth="1"/>
    <col min="25" max="25" width="12" style="58" customWidth="1"/>
    <col min="26" max="26" width="14.7109375" style="58" customWidth="1"/>
    <col min="27" max="27" width="9.140625" style="58" hidden="1" customWidth="1"/>
    <col min="28" max="30" width="0" style="58" hidden="1" customWidth="1"/>
    <col min="31" max="31" width="0" style="59" hidden="1" customWidth="1"/>
    <col min="32" max="33" width="0" style="37" hidden="1" customWidth="1"/>
    <col min="34" max="16384" width="9.140625" style="37" hidden="1"/>
  </cols>
  <sheetData>
    <row r="1" spans="1:31" s="22" customFormat="1" hidden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1"/>
    </row>
    <row r="2" spans="1:31" s="22" customFormat="1" ht="28.5" customHeight="1" x14ac:dyDescent="0.25">
      <c r="A2" s="20"/>
      <c r="B2" s="23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1"/>
    </row>
    <row r="3" spans="1:31" s="27" customFormat="1" ht="28.5" customHeight="1" x14ac:dyDescent="0.35">
      <c r="A3" s="24"/>
      <c r="B3" s="25" t="s">
        <v>39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6"/>
    </row>
    <row r="4" spans="1:31" s="22" customFormat="1" ht="28.5" customHeight="1" x14ac:dyDescent="0.25">
      <c r="A4" s="20"/>
      <c r="B4" s="28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1"/>
    </row>
    <row r="5" spans="1:31" s="32" customFormat="1" ht="20.25" customHeight="1" x14ac:dyDescent="0.25">
      <c r="A5" s="29"/>
      <c r="B5" s="30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31"/>
    </row>
    <row r="6" spans="1:31" s="36" customFormat="1" ht="9.75" customHeight="1" x14ac:dyDescent="0.25">
      <c r="A6" s="33"/>
      <c r="B6" s="34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5"/>
    </row>
    <row r="7" spans="1:31" s="22" customFormat="1" ht="17.25" customHeight="1" x14ac:dyDescent="0.25">
      <c r="A7" s="20"/>
      <c r="B7" s="74" t="s">
        <v>3</v>
      </c>
      <c r="C7" s="74"/>
      <c r="D7" s="86"/>
      <c r="E7" s="86"/>
      <c r="F7" s="20"/>
      <c r="G7" s="20"/>
      <c r="H7" s="20"/>
      <c r="I7" s="20"/>
      <c r="J7" s="20"/>
      <c r="K7" s="20"/>
      <c r="L7" s="20"/>
      <c r="M7" s="20"/>
      <c r="N7" s="37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1"/>
    </row>
    <row r="8" spans="1:31" s="22" customFormat="1" ht="17.25" customHeight="1" x14ac:dyDescent="0.25">
      <c r="A8" s="20"/>
      <c r="B8" s="74" t="s">
        <v>4</v>
      </c>
      <c r="C8" s="74"/>
      <c r="D8" s="86"/>
      <c r="E8" s="86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1"/>
    </row>
    <row r="9" spans="1:31" s="22" customFormat="1" ht="17.25" customHeight="1" x14ac:dyDescent="0.25">
      <c r="A9" s="20"/>
      <c r="B9" s="74" t="s">
        <v>5</v>
      </c>
      <c r="C9" s="74"/>
      <c r="D9" s="86"/>
      <c r="E9" s="86"/>
      <c r="F9" s="38" t="s">
        <v>30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1"/>
    </row>
    <row r="10" spans="1:31" s="22" customFormat="1" ht="9.7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1"/>
    </row>
    <row r="11" spans="1:31" s="42" customFormat="1" ht="20.25" customHeight="1" x14ac:dyDescent="0.25">
      <c r="A11" s="39"/>
      <c r="B11" s="40" t="s">
        <v>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41"/>
    </row>
    <row r="12" spans="1:31" s="36" customFormat="1" ht="9.75" customHeight="1" x14ac:dyDescent="0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5"/>
    </row>
    <row r="13" spans="1:31" s="22" customFormat="1" ht="18.75" customHeight="1" x14ac:dyDescent="0.25">
      <c r="A13" s="20"/>
      <c r="B13" s="43"/>
      <c r="C13" s="87" t="s">
        <v>27</v>
      </c>
      <c r="D13" s="87"/>
      <c r="E13" s="87"/>
      <c r="F13" s="87"/>
      <c r="G13" s="93" t="s">
        <v>26</v>
      </c>
      <c r="H13" s="93"/>
      <c r="I13" s="93"/>
      <c r="J13" s="93"/>
      <c r="K13" s="87" t="s">
        <v>24</v>
      </c>
      <c r="L13" s="87"/>
      <c r="M13" s="87"/>
      <c r="N13" s="87"/>
      <c r="O13" s="87"/>
      <c r="P13" s="87"/>
      <c r="Q13" s="89" t="s">
        <v>75</v>
      </c>
      <c r="R13" s="90"/>
      <c r="S13" s="90"/>
      <c r="T13" s="91"/>
      <c r="U13" s="75" t="s">
        <v>76</v>
      </c>
      <c r="V13" s="92"/>
      <c r="W13" s="92"/>
      <c r="X13" s="76"/>
      <c r="Y13" s="72" t="s">
        <v>19</v>
      </c>
      <c r="Z13" s="20"/>
      <c r="AA13" s="20"/>
      <c r="AB13" s="20"/>
      <c r="AC13" s="20"/>
      <c r="AD13" s="20"/>
      <c r="AE13" s="21"/>
    </row>
    <row r="14" spans="1:31" s="22" customFormat="1" ht="17.25" customHeight="1" x14ac:dyDescent="0.25">
      <c r="A14" s="20"/>
      <c r="B14" s="44" t="s">
        <v>7</v>
      </c>
      <c r="C14" s="45" t="s">
        <v>8</v>
      </c>
      <c r="D14" s="45" t="s">
        <v>9</v>
      </c>
      <c r="E14" s="44" t="s">
        <v>10</v>
      </c>
      <c r="F14" s="44" t="s">
        <v>11</v>
      </c>
      <c r="G14" s="44" t="s">
        <v>15</v>
      </c>
      <c r="H14" s="44" t="s">
        <v>16</v>
      </c>
      <c r="I14" s="44" t="s">
        <v>17</v>
      </c>
      <c r="J14" s="44" t="s">
        <v>18</v>
      </c>
      <c r="K14" s="44" t="s">
        <v>12</v>
      </c>
      <c r="L14" s="44" t="s">
        <v>13</v>
      </c>
      <c r="M14" s="44" t="s">
        <v>36</v>
      </c>
      <c r="N14" s="44" t="s">
        <v>37</v>
      </c>
      <c r="O14" s="44" t="s">
        <v>38</v>
      </c>
      <c r="P14" s="44" t="s">
        <v>14</v>
      </c>
      <c r="Q14" s="44" t="s">
        <v>33</v>
      </c>
      <c r="R14" s="44" t="s">
        <v>20</v>
      </c>
      <c r="S14" s="44" t="s">
        <v>34</v>
      </c>
      <c r="T14" s="44" t="s">
        <v>35</v>
      </c>
      <c r="U14" s="44" t="s">
        <v>33</v>
      </c>
      <c r="V14" s="44" t="s">
        <v>20</v>
      </c>
      <c r="W14" s="44" t="s">
        <v>34</v>
      </c>
      <c r="X14" s="44" t="s">
        <v>35</v>
      </c>
      <c r="Y14" s="73"/>
      <c r="Z14" s="20"/>
      <c r="AA14" s="20"/>
      <c r="AB14" s="20"/>
      <c r="AC14" s="20"/>
      <c r="AD14" s="20"/>
      <c r="AE14" s="21"/>
    </row>
    <row r="15" spans="1:31" s="22" customFormat="1" ht="17.25" customHeight="1" x14ac:dyDescent="0.25">
      <c r="A15" s="20"/>
      <c r="B15" s="44">
        <v>1</v>
      </c>
      <c r="C15" s="60"/>
      <c r="D15" s="60"/>
      <c r="E15" s="61"/>
      <c r="F15" s="61"/>
      <c r="G15" s="61"/>
      <c r="H15" s="61"/>
      <c r="I15" s="61"/>
      <c r="J15" s="46">
        <f>IF(COUNTIF(G15:I15,"Yes")=3,100,SUM(IF(G15="Yes",45,0),IF(H15="Yes",35,0),IF(I15="Yes",35,0)))</f>
        <v>0</v>
      </c>
      <c r="K15" s="61"/>
      <c r="L15" s="61"/>
      <c r="M15" s="62"/>
      <c r="N15" s="62"/>
      <c r="O15" s="46">
        <f>IF(L15="",0,VLOOKUP(L15,Rooms!$B$4:$C$21,2,0))</f>
        <v>0</v>
      </c>
      <c r="P15" s="46">
        <f>O15*(N15-M15)</f>
        <v>0</v>
      </c>
      <c r="Q15" s="63"/>
      <c r="R15" s="61"/>
      <c r="S15" s="61"/>
      <c r="T15" s="46">
        <f>IF(S15="Yes",IF(R15="FAO Airport",20,IF(R15="SVQ Airport",30,IF(R15="Portimão bus/train station",0,IF(R15="other - write in notes","tbd",0)))),0)</f>
        <v>0</v>
      </c>
      <c r="U15" s="63"/>
      <c r="V15" s="61"/>
      <c r="W15" s="61"/>
      <c r="X15" s="46">
        <f>IF(W15="Yes",IF(V15="FAO Airport",20,IF(V15="SVQ Airport",30,IF(V15="Portimão bus/train station",0,IF(V15="other - write in notes","tbd",0)))),0)</f>
        <v>0</v>
      </c>
      <c r="Y15" s="47">
        <f>SUM(J15,P15,T15,X15)</f>
        <v>0</v>
      </c>
      <c r="Z15" s="48" t="str">
        <f>IF(K15="Youth Hostel","hostel",IF(K15="RR Club Amarilis ***","amarilis",IF(K15="Turim Presidente Hotel ****","turim"," ")))</f>
        <v xml:space="preserve"> </v>
      </c>
      <c r="AA15" s="20"/>
      <c r="AB15" s="20"/>
      <c r="AC15" s="20"/>
      <c r="AD15" s="20"/>
      <c r="AE15" s="21"/>
    </row>
    <row r="16" spans="1:31" s="22" customFormat="1" ht="17.25" customHeight="1" x14ac:dyDescent="0.25">
      <c r="A16" s="20"/>
      <c r="B16" s="44">
        <v>2</v>
      </c>
      <c r="C16" s="60"/>
      <c r="D16" s="60"/>
      <c r="E16" s="61"/>
      <c r="F16" s="61"/>
      <c r="G16" s="61"/>
      <c r="H16" s="61"/>
      <c r="I16" s="61"/>
      <c r="J16" s="46">
        <f t="shared" ref="J16:J24" si="0">IF(COUNTIF(G16:I16,"Yes")=3,100,SUM(IF(G16="Yes",45,0),IF(H16="Yes",35,0),IF(I16="Yes",35,0)))</f>
        <v>0</v>
      </c>
      <c r="K16" s="61"/>
      <c r="L16" s="61"/>
      <c r="M16" s="61"/>
      <c r="N16" s="61"/>
      <c r="O16" s="46">
        <f>IF(L16="",0,VLOOKUP(L16,Rooms!$B$4:$C$21,2,0))</f>
        <v>0</v>
      </c>
      <c r="P16" s="46">
        <f t="shared" ref="P16:P24" si="1">O16*(N16-M16)</f>
        <v>0</v>
      </c>
      <c r="Q16" s="63"/>
      <c r="R16" s="61"/>
      <c r="S16" s="61"/>
      <c r="T16" s="46">
        <f t="shared" ref="T16:T24" si="2">IF(S16="Yes",IF(R16="FAO Airport",20,IF(R16="SVQ Airport",30,IF(R16="Portimão bus/train station",0,IF(R16="other - write in notes","tbd",0)))),0)</f>
        <v>0</v>
      </c>
      <c r="U16" s="63"/>
      <c r="V16" s="61"/>
      <c r="W16" s="61"/>
      <c r="X16" s="46">
        <f t="shared" ref="X16:X24" si="3">IF(W16="Yes",IF(V16="FAO Airport",20,IF(V16="SVQ Airport",30,IF(V16="Portimão bus/train station",0,IF(V16="other - write in notes","tbd",0)))),0)</f>
        <v>0</v>
      </c>
      <c r="Y16" s="47">
        <f t="shared" ref="Y16:Y24" si="4">SUM(J16,P16,T16,X16)</f>
        <v>0</v>
      </c>
      <c r="Z16" s="48" t="str">
        <f t="shared" ref="Z16:Z24" si="5">IF(K16="Youth Hostel","hostel",IF(K16="RR Club Amarilis ***","amarilis",IF(K16="Turim Presidente Hotel","turim"," ")))</f>
        <v xml:space="preserve"> </v>
      </c>
      <c r="AA16" s="20"/>
      <c r="AB16" s="20"/>
      <c r="AC16" s="20"/>
      <c r="AD16" s="20"/>
      <c r="AE16" s="21"/>
    </row>
    <row r="17" spans="1:31" s="22" customFormat="1" ht="17.25" customHeight="1" x14ac:dyDescent="0.25">
      <c r="A17" s="20"/>
      <c r="B17" s="44">
        <v>3</v>
      </c>
      <c r="C17" s="60"/>
      <c r="D17" s="60"/>
      <c r="E17" s="61"/>
      <c r="F17" s="61"/>
      <c r="G17" s="61"/>
      <c r="H17" s="61"/>
      <c r="I17" s="61"/>
      <c r="J17" s="46">
        <f t="shared" si="0"/>
        <v>0</v>
      </c>
      <c r="K17" s="61"/>
      <c r="L17" s="61"/>
      <c r="M17" s="61"/>
      <c r="N17" s="61"/>
      <c r="O17" s="46">
        <f>IF(L17="",0,VLOOKUP(L17,Rooms!$B$4:$C$21,2,0))</f>
        <v>0</v>
      </c>
      <c r="P17" s="46">
        <f t="shared" si="1"/>
        <v>0</v>
      </c>
      <c r="Q17" s="63"/>
      <c r="R17" s="61"/>
      <c r="S17" s="61"/>
      <c r="T17" s="46">
        <f t="shared" si="2"/>
        <v>0</v>
      </c>
      <c r="U17" s="63"/>
      <c r="V17" s="61"/>
      <c r="W17" s="61"/>
      <c r="X17" s="46">
        <f t="shared" si="3"/>
        <v>0</v>
      </c>
      <c r="Y17" s="47">
        <f t="shared" si="4"/>
        <v>0</v>
      </c>
      <c r="Z17" s="48" t="str">
        <f t="shared" si="5"/>
        <v xml:space="preserve"> </v>
      </c>
      <c r="AA17" s="20"/>
      <c r="AB17" s="20"/>
      <c r="AC17" s="20"/>
      <c r="AD17" s="20"/>
      <c r="AE17" s="21"/>
    </row>
    <row r="18" spans="1:31" s="22" customFormat="1" ht="17.25" customHeight="1" x14ac:dyDescent="0.25">
      <c r="A18" s="20"/>
      <c r="B18" s="44">
        <v>4</v>
      </c>
      <c r="C18" s="60"/>
      <c r="D18" s="60"/>
      <c r="E18" s="61"/>
      <c r="F18" s="61"/>
      <c r="G18" s="61"/>
      <c r="H18" s="61"/>
      <c r="I18" s="61"/>
      <c r="J18" s="46">
        <f t="shared" si="0"/>
        <v>0</v>
      </c>
      <c r="K18" s="61"/>
      <c r="L18" s="61"/>
      <c r="M18" s="61"/>
      <c r="N18" s="61"/>
      <c r="O18" s="46">
        <f>IF(L18="",0,VLOOKUP(L18,Rooms!$B$4:$C$21,2,0))</f>
        <v>0</v>
      </c>
      <c r="P18" s="46">
        <f t="shared" si="1"/>
        <v>0</v>
      </c>
      <c r="Q18" s="63"/>
      <c r="R18" s="61"/>
      <c r="S18" s="61"/>
      <c r="T18" s="46">
        <f t="shared" si="2"/>
        <v>0</v>
      </c>
      <c r="U18" s="63"/>
      <c r="V18" s="61"/>
      <c r="W18" s="61"/>
      <c r="X18" s="46">
        <f t="shared" si="3"/>
        <v>0</v>
      </c>
      <c r="Y18" s="47">
        <f t="shared" si="4"/>
        <v>0</v>
      </c>
      <c r="Z18" s="48" t="str">
        <f t="shared" si="5"/>
        <v xml:space="preserve"> </v>
      </c>
      <c r="AA18" s="20"/>
      <c r="AB18" s="20"/>
      <c r="AC18" s="20"/>
      <c r="AD18" s="20"/>
      <c r="AE18" s="21"/>
    </row>
    <row r="19" spans="1:31" s="22" customFormat="1" ht="17.25" customHeight="1" x14ac:dyDescent="0.25">
      <c r="A19" s="20"/>
      <c r="B19" s="44">
        <v>5</v>
      </c>
      <c r="C19" s="60"/>
      <c r="D19" s="60"/>
      <c r="E19" s="61"/>
      <c r="F19" s="61"/>
      <c r="G19" s="61"/>
      <c r="H19" s="61"/>
      <c r="I19" s="61"/>
      <c r="J19" s="46">
        <f t="shared" si="0"/>
        <v>0</v>
      </c>
      <c r="K19" s="61"/>
      <c r="L19" s="61"/>
      <c r="M19" s="61"/>
      <c r="N19" s="61"/>
      <c r="O19" s="46">
        <f>IF(L19="",0,VLOOKUP(L19,Rooms!$B$4:$C$21,2,0))</f>
        <v>0</v>
      </c>
      <c r="P19" s="46">
        <f t="shared" si="1"/>
        <v>0</v>
      </c>
      <c r="Q19" s="63"/>
      <c r="R19" s="61"/>
      <c r="S19" s="61"/>
      <c r="T19" s="46">
        <f t="shared" si="2"/>
        <v>0</v>
      </c>
      <c r="U19" s="63"/>
      <c r="V19" s="61"/>
      <c r="W19" s="61"/>
      <c r="X19" s="46">
        <f t="shared" si="3"/>
        <v>0</v>
      </c>
      <c r="Y19" s="47">
        <f t="shared" si="4"/>
        <v>0</v>
      </c>
      <c r="Z19" s="48" t="str">
        <f t="shared" si="5"/>
        <v xml:space="preserve"> </v>
      </c>
      <c r="AA19" s="20"/>
      <c r="AB19" s="20"/>
      <c r="AC19" s="20"/>
      <c r="AD19" s="20"/>
      <c r="AE19" s="21"/>
    </row>
    <row r="20" spans="1:31" s="22" customFormat="1" ht="17.25" customHeight="1" x14ac:dyDescent="0.25">
      <c r="A20" s="20"/>
      <c r="B20" s="44">
        <v>6</v>
      </c>
      <c r="C20" s="60"/>
      <c r="D20" s="60"/>
      <c r="E20" s="61"/>
      <c r="F20" s="61"/>
      <c r="G20" s="61"/>
      <c r="H20" s="61"/>
      <c r="I20" s="61"/>
      <c r="J20" s="46">
        <f t="shared" si="0"/>
        <v>0</v>
      </c>
      <c r="K20" s="61"/>
      <c r="L20" s="61"/>
      <c r="M20" s="61"/>
      <c r="N20" s="61"/>
      <c r="O20" s="46">
        <f>IF(L20="",0,VLOOKUP(L20,Rooms!$B$4:$C$21,2,0))</f>
        <v>0</v>
      </c>
      <c r="P20" s="46">
        <f t="shared" si="1"/>
        <v>0</v>
      </c>
      <c r="Q20" s="63"/>
      <c r="R20" s="61"/>
      <c r="S20" s="61"/>
      <c r="T20" s="46">
        <f t="shared" si="2"/>
        <v>0</v>
      </c>
      <c r="U20" s="63"/>
      <c r="V20" s="61"/>
      <c r="W20" s="61"/>
      <c r="X20" s="46">
        <f t="shared" si="3"/>
        <v>0</v>
      </c>
      <c r="Y20" s="47">
        <f t="shared" si="4"/>
        <v>0</v>
      </c>
      <c r="Z20" s="48" t="str">
        <f t="shared" si="5"/>
        <v xml:space="preserve"> </v>
      </c>
      <c r="AA20" s="20"/>
      <c r="AB20" s="20"/>
      <c r="AC20" s="20"/>
      <c r="AD20" s="20"/>
      <c r="AE20" s="21"/>
    </row>
    <row r="21" spans="1:31" s="22" customFormat="1" ht="17.25" customHeight="1" x14ac:dyDescent="0.25">
      <c r="A21" s="20"/>
      <c r="B21" s="44">
        <v>7</v>
      </c>
      <c r="C21" s="60"/>
      <c r="D21" s="60"/>
      <c r="E21" s="61"/>
      <c r="F21" s="61"/>
      <c r="G21" s="61"/>
      <c r="H21" s="61"/>
      <c r="I21" s="61"/>
      <c r="J21" s="46">
        <f t="shared" si="0"/>
        <v>0</v>
      </c>
      <c r="K21" s="61"/>
      <c r="L21" s="61"/>
      <c r="M21" s="61"/>
      <c r="N21" s="61"/>
      <c r="O21" s="46">
        <f>IF(L21="",0,VLOOKUP(L21,Rooms!$B$4:$C$21,2,0))</f>
        <v>0</v>
      </c>
      <c r="P21" s="46">
        <f t="shared" si="1"/>
        <v>0</v>
      </c>
      <c r="Q21" s="63"/>
      <c r="R21" s="61"/>
      <c r="S21" s="61"/>
      <c r="T21" s="46">
        <f t="shared" si="2"/>
        <v>0</v>
      </c>
      <c r="U21" s="63"/>
      <c r="V21" s="61"/>
      <c r="W21" s="61"/>
      <c r="X21" s="46">
        <f t="shared" si="3"/>
        <v>0</v>
      </c>
      <c r="Y21" s="47">
        <f t="shared" si="4"/>
        <v>0</v>
      </c>
      <c r="Z21" s="48" t="str">
        <f t="shared" si="5"/>
        <v xml:space="preserve"> </v>
      </c>
      <c r="AA21" s="20"/>
      <c r="AB21" s="20"/>
      <c r="AC21" s="20"/>
      <c r="AD21" s="20"/>
      <c r="AE21" s="21"/>
    </row>
    <row r="22" spans="1:31" s="22" customFormat="1" ht="17.25" customHeight="1" x14ac:dyDescent="0.25">
      <c r="A22" s="20"/>
      <c r="B22" s="44">
        <v>8</v>
      </c>
      <c r="C22" s="60"/>
      <c r="D22" s="60"/>
      <c r="E22" s="61"/>
      <c r="F22" s="61"/>
      <c r="G22" s="61"/>
      <c r="H22" s="61"/>
      <c r="I22" s="61"/>
      <c r="J22" s="46">
        <f t="shared" si="0"/>
        <v>0</v>
      </c>
      <c r="K22" s="61"/>
      <c r="L22" s="61"/>
      <c r="M22" s="61"/>
      <c r="N22" s="61"/>
      <c r="O22" s="46">
        <f>IF(L22="",0,VLOOKUP(L22,Rooms!$B$4:$C$21,2,0))</f>
        <v>0</v>
      </c>
      <c r="P22" s="46">
        <f t="shared" si="1"/>
        <v>0</v>
      </c>
      <c r="Q22" s="63"/>
      <c r="R22" s="61"/>
      <c r="S22" s="61"/>
      <c r="T22" s="46">
        <f t="shared" si="2"/>
        <v>0</v>
      </c>
      <c r="U22" s="63"/>
      <c r="V22" s="61"/>
      <c r="W22" s="61"/>
      <c r="X22" s="46">
        <f t="shared" si="3"/>
        <v>0</v>
      </c>
      <c r="Y22" s="47">
        <f t="shared" si="4"/>
        <v>0</v>
      </c>
      <c r="Z22" s="48" t="str">
        <f t="shared" si="5"/>
        <v xml:space="preserve"> </v>
      </c>
      <c r="AA22" s="20"/>
      <c r="AB22" s="20"/>
      <c r="AC22" s="20"/>
      <c r="AD22" s="20"/>
      <c r="AE22" s="21"/>
    </row>
    <row r="23" spans="1:31" s="22" customFormat="1" ht="17.25" customHeight="1" x14ac:dyDescent="0.25">
      <c r="A23" s="20"/>
      <c r="B23" s="44">
        <v>9</v>
      </c>
      <c r="C23" s="60"/>
      <c r="D23" s="60"/>
      <c r="E23" s="61"/>
      <c r="F23" s="61"/>
      <c r="G23" s="61"/>
      <c r="H23" s="61"/>
      <c r="I23" s="61"/>
      <c r="J23" s="46">
        <f t="shared" si="0"/>
        <v>0</v>
      </c>
      <c r="K23" s="61"/>
      <c r="L23" s="61"/>
      <c r="M23" s="61"/>
      <c r="N23" s="61"/>
      <c r="O23" s="46">
        <f>IF(L23="",0,VLOOKUP(L23,Rooms!$B$4:$C$21,2,0))</f>
        <v>0</v>
      </c>
      <c r="P23" s="46">
        <f t="shared" si="1"/>
        <v>0</v>
      </c>
      <c r="Q23" s="63"/>
      <c r="R23" s="61"/>
      <c r="S23" s="61"/>
      <c r="T23" s="46">
        <f t="shared" si="2"/>
        <v>0</v>
      </c>
      <c r="U23" s="63"/>
      <c r="V23" s="61"/>
      <c r="W23" s="61"/>
      <c r="X23" s="46">
        <f t="shared" si="3"/>
        <v>0</v>
      </c>
      <c r="Y23" s="47">
        <f t="shared" si="4"/>
        <v>0</v>
      </c>
      <c r="Z23" s="48" t="str">
        <f t="shared" si="5"/>
        <v xml:space="preserve"> </v>
      </c>
      <c r="AA23" s="20"/>
      <c r="AB23" s="20"/>
      <c r="AC23" s="20"/>
      <c r="AD23" s="20"/>
      <c r="AE23" s="21"/>
    </row>
    <row r="24" spans="1:31" s="22" customFormat="1" ht="17.25" customHeight="1" x14ac:dyDescent="0.25">
      <c r="A24" s="20"/>
      <c r="B24" s="44">
        <v>10</v>
      </c>
      <c r="C24" s="60"/>
      <c r="D24" s="60"/>
      <c r="E24" s="61"/>
      <c r="F24" s="61"/>
      <c r="G24" s="61"/>
      <c r="H24" s="61"/>
      <c r="I24" s="61"/>
      <c r="J24" s="46">
        <f t="shared" si="0"/>
        <v>0</v>
      </c>
      <c r="K24" s="61"/>
      <c r="L24" s="61"/>
      <c r="M24" s="61"/>
      <c r="N24" s="61"/>
      <c r="O24" s="46">
        <f>IF(L24="",0,VLOOKUP(L24,Rooms!$B$4:$C$21,2,0))</f>
        <v>0</v>
      </c>
      <c r="P24" s="46">
        <f t="shared" si="1"/>
        <v>0</v>
      </c>
      <c r="Q24" s="63"/>
      <c r="R24" s="61"/>
      <c r="S24" s="61"/>
      <c r="T24" s="46">
        <f t="shared" si="2"/>
        <v>0</v>
      </c>
      <c r="U24" s="63"/>
      <c r="V24" s="61"/>
      <c r="W24" s="61"/>
      <c r="X24" s="46">
        <f t="shared" si="3"/>
        <v>0</v>
      </c>
      <c r="Y24" s="47">
        <f t="shared" si="4"/>
        <v>0</v>
      </c>
      <c r="Z24" s="48" t="str">
        <f t="shared" si="5"/>
        <v xml:space="preserve"> </v>
      </c>
      <c r="AA24" s="20"/>
      <c r="AB24" s="20"/>
      <c r="AC24" s="20"/>
      <c r="AD24" s="20"/>
      <c r="AE24" s="21"/>
    </row>
    <row r="25" spans="1:31" s="22" customFormat="1" ht="9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1"/>
    </row>
    <row r="26" spans="1:31" s="42" customFormat="1" ht="20.25" customHeight="1" x14ac:dyDescent="0.25">
      <c r="A26" s="39"/>
      <c r="B26" s="40" t="s">
        <v>21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1"/>
    </row>
    <row r="27" spans="1:31" s="36" customFormat="1" ht="9.75" customHeight="1" x14ac:dyDescent="0.25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5"/>
    </row>
    <row r="28" spans="1:31" s="22" customFormat="1" ht="18.75" customHeight="1" x14ac:dyDescent="0.25">
      <c r="A28" s="20"/>
      <c r="B28" s="49"/>
      <c r="C28" s="75" t="s">
        <v>27</v>
      </c>
      <c r="D28" s="76"/>
      <c r="E28" s="77"/>
      <c r="F28" s="78"/>
      <c r="G28" s="78"/>
      <c r="H28" s="78"/>
      <c r="I28" s="78"/>
      <c r="J28" s="79"/>
      <c r="K28" s="87" t="s">
        <v>24</v>
      </c>
      <c r="L28" s="87"/>
      <c r="M28" s="87"/>
      <c r="N28" s="87"/>
      <c r="O28" s="87"/>
      <c r="P28" s="87"/>
      <c r="Q28" s="89" t="s">
        <v>31</v>
      </c>
      <c r="R28" s="90"/>
      <c r="S28" s="90"/>
      <c r="T28" s="91"/>
      <c r="U28" s="75" t="s">
        <v>32</v>
      </c>
      <c r="V28" s="92"/>
      <c r="W28" s="92"/>
      <c r="X28" s="76"/>
      <c r="Y28" s="72" t="s">
        <v>19</v>
      </c>
      <c r="Z28" s="20"/>
      <c r="AA28" s="20"/>
      <c r="AB28" s="20"/>
      <c r="AC28" s="20"/>
      <c r="AD28" s="20"/>
      <c r="AE28" s="21"/>
    </row>
    <row r="29" spans="1:31" s="22" customFormat="1" ht="17.25" customHeight="1" x14ac:dyDescent="0.25">
      <c r="A29" s="20"/>
      <c r="B29" s="44" t="s">
        <v>7</v>
      </c>
      <c r="C29" s="45" t="s">
        <v>8</v>
      </c>
      <c r="D29" s="50" t="s">
        <v>9</v>
      </c>
      <c r="E29" s="80"/>
      <c r="F29" s="81"/>
      <c r="G29" s="81"/>
      <c r="H29" s="81"/>
      <c r="I29" s="81"/>
      <c r="J29" s="82"/>
      <c r="K29" s="44" t="s">
        <v>12</v>
      </c>
      <c r="L29" s="44" t="s">
        <v>13</v>
      </c>
      <c r="M29" s="44" t="s">
        <v>36</v>
      </c>
      <c r="N29" s="44" t="s">
        <v>37</v>
      </c>
      <c r="O29" s="44" t="s">
        <v>38</v>
      </c>
      <c r="P29" s="44" t="s">
        <v>14</v>
      </c>
      <c r="Q29" s="44" t="s">
        <v>33</v>
      </c>
      <c r="R29" s="44" t="s">
        <v>20</v>
      </c>
      <c r="S29" s="44" t="s">
        <v>34</v>
      </c>
      <c r="T29" s="44" t="s">
        <v>35</v>
      </c>
      <c r="U29" s="44" t="s">
        <v>33</v>
      </c>
      <c r="V29" s="44" t="s">
        <v>20</v>
      </c>
      <c r="W29" s="44" t="s">
        <v>34</v>
      </c>
      <c r="X29" s="44" t="s">
        <v>35</v>
      </c>
      <c r="Y29" s="73"/>
      <c r="Z29" s="20"/>
      <c r="AA29" s="20"/>
      <c r="AB29" s="20"/>
      <c r="AC29" s="20"/>
      <c r="AD29" s="20"/>
      <c r="AE29" s="21"/>
    </row>
    <row r="30" spans="1:31" s="22" customFormat="1" ht="17.25" customHeight="1" x14ac:dyDescent="0.25">
      <c r="A30" s="20"/>
      <c r="B30" s="44">
        <v>1</v>
      </c>
      <c r="C30" s="60"/>
      <c r="D30" s="64"/>
      <c r="E30" s="80"/>
      <c r="F30" s="81"/>
      <c r="G30" s="81"/>
      <c r="H30" s="81"/>
      <c r="I30" s="81"/>
      <c r="J30" s="82"/>
      <c r="K30" s="61"/>
      <c r="L30" s="61"/>
      <c r="M30" s="61"/>
      <c r="N30" s="61"/>
      <c r="O30" s="46">
        <f>IF(L30="",0,VLOOKUP(L30,Rooms!$B$4:$C$21,2,0))</f>
        <v>0</v>
      </c>
      <c r="P30" s="46">
        <f>O30*(N30-M30)</f>
        <v>0</v>
      </c>
      <c r="Q30" s="63"/>
      <c r="R30" s="61"/>
      <c r="S30" s="61"/>
      <c r="T30" s="46">
        <f>IF(S30="Yes",IF(R30="FAO Airport",20,IF(R30="SVQ Airport",30,IF(R30="Portimão bus/train station",0,IF(R30="other - write in notes","tbd",0)))),0)</f>
        <v>0</v>
      </c>
      <c r="U30" s="63"/>
      <c r="V30" s="61"/>
      <c r="W30" s="61"/>
      <c r="X30" s="46">
        <f>IF(W30="Yes",IF(V30="FAO Airport",20,IF(V30="SVQ Airport",30,IF(V30="Portimão bus/train station",0,IF(V30="other - write in notes","tbd",0)))),0)</f>
        <v>0</v>
      </c>
      <c r="Y30" s="47">
        <f>SUM(J30,P30,T30,X30)</f>
        <v>0</v>
      </c>
      <c r="Z30" s="48" t="str">
        <f>IF(K30="Youth Hostel","hostel",IF(K30="RR Club Amarilis ***","amarilis","Turim"))</f>
        <v>Turim</v>
      </c>
      <c r="AA30" s="20"/>
      <c r="AB30" s="20"/>
      <c r="AC30" s="20"/>
      <c r="AD30" s="20"/>
      <c r="AE30" s="21"/>
    </row>
    <row r="31" spans="1:31" s="22" customFormat="1" ht="17.25" customHeight="1" x14ac:dyDescent="0.25">
      <c r="A31" s="20"/>
      <c r="B31" s="44">
        <v>2</v>
      </c>
      <c r="C31" s="60"/>
      <c r="D31" s="64"/>
      <c r="E31" s="80"/>
      <c r="F31" s="81"/>
      <c r="G31" s="81"/>
      <c r="H31" s="81"/>
      <c r="I31" s="81"/>
      <c r="J31" s="82"/>
      <c r="K31" s="61"/>
      <c r="L31" s="61"/>
      <c r="M31" s="61"/>
      <c r="N31" s="61"/>
      <c r="O31" s="46">
        <f>IF(L31="",0,VLOOKUP(L31,Rooms!$B$4:$C$21,2,0))</f>
        <v>0</v>
      </c>
      <c r="P31" s="46">
        <f t="shared" ref="P31:P39" si="6">O31*(N31-M31)</f>
        <v>0</v>
      </c>
      <c r="Q31" s="63"/>
      <c r="R31" s="61"/>
      <c r="S31" s="61"/>
      <c r="T31" s="46">
        <f t="shared" ref="T31:T39" si="7">IF(S31="Yes",IF(R31="FAO Airport",20,IF(R31="SVQ Airport",30,IF(R31="Portimão bus/train station",0,IF(R31="other - write in notes","tbd",0)))),0)</f>
        <v>0</v>
      </c>
      <c r="U31" s="63"/>
      <c r="V31" s="61"/>
      <c r="W31" s="61"/>
      <c r="X31" s="46">
        <f t="shared" ref="X31:X39" si="8">IF(W31="Yes",IF(V31="FAO Airport",20,IF(V31="SVQ Airport",30,IF(V31="Portimão bus/train station",0,IF(V31="other - write in notes","tbd",0)))),0)</f>
        <v>0</v>
      </c>
      <c r="Y31" s="47">
        <f t="shared" ref="Y31:Y39" si="9">SUM(J31,P31,T31,X31)</f>
        <v>0</v>
      </c>
      <c r="Z31" s="48" t="str">
        <f t="shared" ref="Z31:Z39" si="10">IF(K31="Youth Hostel","hostel",IF(K31="RR Club Amarilis ***","amarilis","Turim"))</f>
        <v>Turim</v>
      </c>
      <c r="AA31" s="20"/>
      <c r="AB31" s="20"/>
      <c r="AC31" s="20"/>
      <c r="AD31" s="20"/>
      <c r="AE31" s="21"/>
    </row>
    <row r="32" spans="1:31" s="22" customFormat="1" ht="17.25" customHeight="1" x14ac:dyDescent="0.25">
      <c r="A32" s="20"/>
      <c r="B32" s="44">
        <v>3</v>
      </c>
      <c r="C32" s="60"/>
      <c r="D32" s="64"/>
      <c r="E32" s="80"/>
      <c r="F32" s="81"/>
      <c r="G32" s="81"/>
      <c r="H32" s="81"/>
      <c r="I32" s="81"/>
      <c r="J32" s="82"/>
      <c r="K32" s="61"/>
      <c r="L32" s="61"/>
      <c r="M32" s="61"/>
      <c r="N32" s="61"/>
      <c r="O32" s="46">
        <f>IF(L32="",0,VLOOKUP(L32,Rooms!$B$4:$C$21,2,0))</f>
        <v>0</v>
      </c>
      <c r="P32" s="46">
        <f t="shared" si="6"/>
        <v>0</v>
      </c>
      <c r="Q32" s="63"/>
      <c r="R32" s="61"/>
      <c r="S32" s="61"/>
      <c r="T32" s="46">
        <f t="shared" si="7"/>
        <v>0</v>
      </c>
      <c r="U32" s="63"/>
      <c r="V32" s="61"/>
      <c r="W32" s="61"/>
      <c r="X32" s="46">
        <f t="shared" si="8"/>
        <v>0</v>
      </c>
      <c r="Y32" s="47">
        <f t="shared" si="9"/>
        <v>0</v>
      </c>
      <c r="Z32" s="48" t="str">
        <f t="shared" si="10"/>
        <v>Turim</v>
      </c>
      <c r="AA32" s="20"/>
      <c r="AB32" s="20"/>
      <c r="AC32" s="20"/>
      <c r="AD32" s="20"/>
      <c r="AE32" s="21"/>
    </row>
    <row r="33" spans="1:31" s="22" customFormat="1" ht="17.25" customHeight="1" x14ac:dyDescent="0.25">
      <c r="A33" s="20"/>
      <c r="B33" s="44">
        <v>4</v>
      </c>
      <c r="C33" s="60"/>
      <c r="D33" s="64"/>
      <c r="E33" s="80"/>
      <c r="F33" s="81"/>
      <c r="G33" s="81"/>
      <c r="H33" s="81"/>
      <c r="I33" s="81"/>
      <c r="J33" s="82"/>
      <c r="K33" s="61"/>
      <c r="L33" s="61"/>
      <c r="M33" s="62"/>
      <c r="N33" s="62"/>
      <c r="O33" s="46">
        <f>IF(L33="",0,VLOOKUP(L33,Rooms!$B$4:$C$21,2,0))</f>
        <v>0</v>
      </c>
      <c r="P33" s="46">
        <f t="shared" si="6"/>
        <v>0</v>
      </c>
      <c r="Q33" s="63"/>
      <c r="R33" s="61"/>
      <c r="S33" s="61"/>
      <c r="T33" s="46">
        <f t="shared" si="7"/>
        <v>0</v>
      </c>
      <c r="U33" s="63"/>
      <c r="V33" s="61"/>
      <c r="W33" s="61"/>
      <c r="X33" s="46">
        <f t="shared" si="8"/>
        <v>0</v>
      </c>
      <c r="Y33" s="47">
        <f t="shared" si="9"/>
        <v>0</v>
      </c>
      <c r="Z33" s="48" t="str">
        <f t="shared" si="10"/>
        <v>Turim</v>
      </c>
      <c r="AA33" s="20"/>
      <c r="AB33" s="20"/>
      <c r="AC33" s="20"/>
      <c r="AD33" s="20"/>
      <c r="AE33" s="21"/>
    </row>
    <row r="34" spans="1:31" s="22" customFormat="1" ht="17.25" customHeight="1" x14ac:dyDescent="0.25">
      <c r="A34" s="20"/>
      <c r="B34" s="44">
        <v>5</v>
      </c>
      <c r="C34" s="60"/>
      <c r="D34" s="64"/>
      <c r="E34" s="80"/>
      <c r="F34" s="81"/>
      <c r="G34" s="81"/>
      <c r="H34" s="81"/>
      <c r="I34" s="81"/>
      <c r="J34" s="82"/>
      <c r="K34" s="61"/>
      <c r="L34" s="61"/>
      <c r="M34" s="61"/>
      <c r="N34" s="61"/>
      <c r="O34" s="46">
        <f>IF(L34="",0,VLOOKUP(L34,Rooms!$B$4:$C$21,2,0))</f>
        <v>0</v>
      </c>
      <c r="P34" s="46">
        <f t="shared" si="6"/>
        <v>0</v>
      </c>
      <c r="Q34" s="63"/>
      <c r="R34" s="61"/>
      <c r="S34" s="61"/>
      <c r="T34" s="46">
        <f t="shared" si="7"/>
        <v>0</v>
      </c>
      <c r="U34" s="63"/>
      <c r="V34" s="61"/>
      <c r="W34" s="61"/>
      <c r="X34" s="46">
        <f t="shared" si="8"/>
        <v>0</v>
      </c>
      <c r="Y34" s="47">
        <f t="shared" si="9"/>
        <v>0</v>
      </c>
      <c r="Z34" s="48" t="str">
        <f t="shared" si="10"/>
        <v>Turim</v>
      </c>
      <c r="AA34" s="20"/>
      <c r="AB34" s="20"/>
      <c r="AC34" s="20"/>
      <c r="AD34" s="20"/>
      <c r="AE34" s="21"/>
    </row>
    <row r="35" spans="1:31" s="22" customFormat="1" ht="17.25" customHeight="1" x14ac:dyDescent="0.25">
      <c r="A35" s="20"/>
      <c r="B35" s="44">
        <v>6</v>
      </c>
      <c r="C35" s="60"/>
      <c r="D35" s="64"/>
      <c r="E35" s="80"/>
      <c r="F35" s="81"/>
      <c r="G35" s="81"/>
      <c r="H35" s="81"/>
      <c r="I35" s="81"/>
      <c r="J35" s="82"/>
      <c r="K35" s="61"/>
      <c r="L35" s="61"/>
      <c r="M35" s="61"/>
      <c r="N35" s="61"/>
      <c r="O35" s="46">
        <f>IF(L35="",0,VLOOKUP(L35,Rooms!$B$4:$C$21,2,0))</f>
        <v>0</v>
      </c>
      <c r="P35" s="46">
        <f t="shared" si="6"/>
        <v>0</v>
      </c>
      <c r="Q35" s="63"/>
      <c r="R35" s="61"/>
      <c r="S35" s="61"/>
      <c r="T35" s="46">
        <f t="shared" si="7"/>
        <v>0</v>
      </c>
      <c r="U35" s="63"/>
      <c r="V35" s="61"/>
      <c r="W35" s="61"/>
      <c r="X35" s="46">
        <f t="shared" si="8"/>
        <v>0</v>
      </c>
      <c r="Y35" s="47">
        <f t="shared" si="9"/>
        <v>0</v>
      </c>
      <c r="Z35" s="48" t="str">
        <f t="shared" si="10"/>
        <v>Turim</v>
      </c>
      <c r="AA35" s="20"/>
      <c r="AB35" s="20"/>
      <c r="AC35" s="20"/>
      <c r="AD35" s="20"/>
      <c r="AE35" s="21"/>
    </row>
    <row r="36" spans="1:31" s="22" customFormat="1" ht="17.25" customHeight="1" x14ac:dyDescent="0.25">
      <c r="A36" s="20"/>
      <c r="B36" s="44">
        <v>7</v>
      </c>
      <c r="C36" s="60"/>
      <c r="D36" s="64"/>
      <c r="E36" s="80"/>
      <c r="F36" s="81"/>
      <c r="G36" s="81"/>
      <c r="H36" s="81"/>
      <c r="I36" s="81"/>
      <c r="J36" s="82"/>
      <c r="K36" s="61"/>
      <c r="L36" s="61"/>
      <c r="M36" s="61"/>
      <c r="N36" s="61"/>
      <c r="O36" s="46">
        <f>IF(L36="",0,VLOOKUP(L36,Rooms!$B$4:$C$21,2,0))</f>
        <v>0</v>
      </c>
      <c r="P36" s="46">
        <f t="shared" si="6"/>
        <v>0</v>
      </c>
      <c r="Q36" s="63"/>
      <c r="R36" s="61"/>
      <c r="S36" s="61"/>
      <c r="T36" s="46">
        <f t="shared" si="7"/>
        <v>0</v>
      </c>
      <c r="U36" s="63"/>
      <c r="V36" s="61"/>
      <c r="W36" s="61"/>
      <c r="X36" s="46">
        <f t="shared" si="8"/>
        <v>0</v>
      </c>
      <c r="Y36" s="47">
        <f t="shared" si="9"/>
        <v>0</v>
      </c>
      <c r="Z36" s="48" t="str">
        <f t="shared" si="10"/>
        <v>Turim</v>
      </c>
      <c r="AA36" s="20"/>
      <c r="AB36" s="20"/>
      <c r="AC36" s="20"/>
      <c r="AD36" s="20"/>
      <c r="AE36" s="21"/>
    </row>
    <row r="37" spans="1:31" s="22" customFormat="1" ht="17.25" customHeight="1" x14ac:dyDescent="0.25">
      <c r="A37" s="20"/>
      <c r="B37" s="44">
        <v>8</v>
      </c>
      <c r="C37" s="60"/>
      <c r="D37" s="64"/>
      <c r="E37" s="80"/>
      <c r="F37" s="81"/>
      <c r="G37" s="81"/>
      <c r="H37" s="81"/>
      <c r="I37" s="81"/>
      <c r="J37" s="82"/>
      <c r="K37" s="61"/>
      <c r="L37" s="61"/>
      <c r="M37" s="61"/>
      <c r="N37" s="61"/>
      <c r="O37" s="46">
        <f>IF(L37="",0,VLOOKUP(L37,Rooms!$B$4:$C$21,2,0))</f>
        <v>0</v>
      </c>
      <c r="P37" s="46">
        <f t="shared" si="6"/>
        <v>0</v>
      </c>
      <c r="Q37" s="63"/>
      <c r="R37" s="61"/>
      <c r="S37" s="61"/>
      <c r="T37" s="46">
        <f t="shared" si="7"/>
        <v>0</v>
      </c>
      <c r="U37" s="63"/>
      <c r="V37" s="61"/>
      <c r="W37" s="61"/>
      <c r="X37" s="46">
        <f t="shared" si="8"/>
        <v>0</v>
      </c>
      <c r="Y37" s="47">
        <f t="shared" si="9"/>
        <v>0</v>
      </c>
      <c r="Z37" s="48" t="str">
        <f t="shared" si="10"/>
        <v>Turim</v>
      </c>
      <c r="AA37" s="20"/>
      <c r="AB37" s="20"/>
      <c r="AC37" s="20"/>
      <c r="AD37" s="20"/>
      <c r="AE37" s="21"/>
    </row>
    <row r="38" spans="1:31" s="22" customFormat="1" ht="17.25" customHeight="1" x14ac:dyDescent="0.25">
      <c r="A38" s="20"/>
      <c r="B38" s="44">
        <v>9</v>
      </c>
      <c r="C38" s="60"/>
      <c r="D38" s="64"/>
      <c r="E38" s="80"/>
      <c r="F38" s="81"/>
      <c r="G38" s="81"/>
      <c r="H38" s="81"/>
      <c r="I38" s="81"/>
      <c r="J38" s="82"/>
      <c r="K38" s="61"/>
      <c r="L38" s="61"/>
      <c r="M38" s="61"/>
      <c r="N38" s="61"/>
      <c r="O38" s="46">
        <f>IF(L38="",0,VLOOKUP(L38,Rooms!$B$4:$C$21,2,0))</f>
        <v>0</v>
      </c>
      <c r="P38" s="46">
        <f t="shared" si="6"/>
        <v>0</v>
      </c>
      <c r="Q38" s="63"/>
      <c r="R38" s="61"/>
      <c r="S38" s="61"/>
      <c r="T38" s="46">
        <f t="shared" si="7"/>
        <v>0</v>
      </c>
      <c r="U38" s="63"/>
      <c r="V38" s="61"/>
      <c r="W38" s="61"/>
      <c r="X38" s="46">
        <f t="shared" si="8"/>
        <v>0</v>
      </c>
      <c r="Y38" s="47">
        <f t="shared" si="9"/>
        <v>0</v>
      </c>
      <c r="Z38" s="48" t="str">
        <f t="shared" si="10"/>
        <v>Turim</v>
      </c>
      <c r="AA38" s="20"/>
      <c r="AB38" s="20"/>
      <c r="AC38" s="20"/>
      <c r="AD38" s="20"/>
      <c r="AE38" s="21"/>
    </row>
    <row r="39" spans="1:31" s="22" customFormat="1" ht="17.25" customHeight="1" x14ac:dyDescent="0.25">
      <c r="A39" s="20"/>
      <c r="B39" s="44">
        <v>10</v>
      </c>
      <c r="C39" s="60"/>
      <c r="D39" s="64"/>
      <c r="E39" s="83"/>
      <c r="F39" s="84"/>
      <c r="G39" s="84"/>
      <c r="H39" s="84"/>
      <c r="I39" s="84"/>
      <c r="J39" s="85"/>
      <c r="K39" s="61"/>
      <c r="L39" s="61"/>
      <c r="M39" s="61"/>
      <c r="N39" s="61"/>
      <c r="O39" s="46">
        <f>IF(L39="",0,VLOOKUP(L39,Rooms!$B$4:$C$21,2,0))</f>
        <v>0</v>
      </c>
      <c r="P39" s="46">
        <f t="shared" si="6"/>
        <v>0</v>
      </c>
      <c r="Q39" s="63"/>
      <c r="R39" s="61"/>
      <c r="S39" s="61"/>
      <c r="T39" s="46">
        <f t="shared" si="7"/>
        <v>0</v>
      </c>
      <c r="U39" s="63"/>
      <c r="V39" s="61"/>
      <c r="W39" s="61"/>
      <c r="X39" s="46">
        <f t="shared" si="8"/>
        <v>0</v>
      </c>
      <c r="Y39" s="47">
        <f t="shared" si="9"/>
        <v>0</v>
      </c>
      <c r="Z39" s="48" t="str">
        <f t="shared" si="10"/>
        <v>Turim</v>
      </c>
      <c r="AA39" s="20"/>
      <c r="AB39" s="20"/>
      <c r="AC39" s="20"/>
      <c r="AD39" s="20"/>
      <c r="AE39" s="21"/>
    </row>
    <row r="40" spans="1:31" s="22" customFormat="1" ht="9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1"/>
    </row>
    <row r="41" spans="1:31" s="42" customFormat="1" ht="20.25" customHeight="1" x14ac:dyDescent="0.25">
      <c r="A41" s="39"/>
      <c r="B41" s="40" t="s">
        <v>22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41"/>
    </row>
    <row r="42" spans="1:31" s="36" customFormat="1" ht="9.75" customHeight="1" x14ac:dyDescent="0.25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5"/>
    </row>
    <row r="43" spans="1:31" s="22" customFormat="1" ht="17.25" customHeight="1" x14ac:dyDescent="0.25">
      <c r="A43" s="20"/>
      <c r="B43" s="74" t="s">
        <v>23</v>
      </c>
      <c r="C43" s="74"/>
      <c r="D43" s="51">
        <f>SUM(J15:J24)</f>
        <v>0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1"/>
    </row>
    <row r="44" spans="1:31" s="22" customFormat="1" ht="17.25" customHeight="1" x14ac:dyDescent="0.25">
      <c r="A44" s="20"/>
      <c r="B44" s="74" t="s">
        <v>24</v>
      </c>
      <c r="C44" s="74"/>
      <c r="D44" s="51">
        <f>SUM(P15:P24,P30:P39)</f>
        <v>0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1"/>
    </row>
    <row r="45" spans="1:31" s="22" customFormat="1" ht="17.25" customHeight="1" x14ac:dyDescent="0.25">
      <c r="A45" s="20"/>
      <c r="B45" s="74" t="s">
        <v>25</v>
      </c>
      <c r="C45" s="74"/>
      <c r="D45" s="51">
        <f>SUM(T15:T24,X15:X24,T30:T39,X30:X39)</f>
        <v>0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1"/>
    </row>
    <row r="46" spans="1:31" s="22" customFormat="1" ht="17.25" customHeight="1" x14ac:dyDescent="0.25">
      <c r="A46" s="20"/>
      <c r="B46" s="95" t="s">
        <v>74</v>
      </c>
      <c r="C46" s="96"/>
      <c r="D46" s="51">
        <f ca="1">IF(TODAY()&gt;DATE(2026,11,5),20,0)</f>
        <v>0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1"/>
    </row>
    <row r="47" spans="1:31" s="22" customFormat="1" ht="17.25" customHeight="1" x14ac:dyDescent="0.25">
      <c r="A47" s="20"/>
      <c r="B47" s="94" t="s">
        <v>19</v>
      </c>
      <c r="C47" s="94"/>
      <c r="D47" s="71">
        <f ca="1">SUM(D43:D46)</f>
        <v>0</v>
      </c>
      <c r="E47" s="52">
        <f ca="1">SUM(Y15:Y24,Y30:Y39,D46)</f>
        <v>0</v>
      </c>
      <c r="F47" s="53">
        <f ca="1">D47-E47</f>
        <v>0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1"/>
    </row>
    <row r="48" spans="1:31" s="22" customFormat="1" ht="9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1"/>
    </row>
    <row r="49" spans="1:31" s="56" customFormat="1" ht="20.25" customHeight="1" x14ac:dyDescent="0.25">
      <c r="A49" s="54"/>
      <c r="B49" s="40" t="s">
        <v>28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5"/>
    </row>
    <row r="50" spans="1:31" s="22" customFormat="1" ht="9.75" customHeight="1" x14ac:dyDescent="0.25">
      <c r="A50" s="20"/>
      <c r="B50" s="3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1"/>
    </row>
    <row r="51" spans="1:31" s="22" customFormat="1" ht="15" customHeight="1" x14ac:dyDescent="0.25">
      <c r="A51" s="20"/>
      <c r="B51" s="57" t="s">
        <v>29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1"/>
    </row>
    <row r="52" spans="1:31" s="22" customFormat="1" ht="70.5" customHeight="1" x14ac:dyDescent="0.25">
      <c r="A52" s="20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20"/>
      <c r="Z52" s="20"/>
      <c r="AA52" s="20"/>
      <c r="AB52" s="20"/>
      <c r="AC52" s="20"/>
      <c r="AD52" s="20"/>
      <c r="AE52" s="21"/>
    </row>
    <row r="53" spans="1:31" s="22" customFormat="1" ht="20.100000000000001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1"/>
    </row>
  </sheetData>
  <sheetProtection algorithmName="SHA-512" hashValue="ql790II/bU2yCRjiJr82cmkeput/gWN02rqWLBXbn3gYA0znJ35zIJ1vmgKBX6+WI7rGOnG3jLsPth5g/omD1w==" saltValue="QA0VUklJcsAITswSOJaIEw==" spinCount="100000" sheet="1" objects="1" scenarios="1" insertRows="0" selectLockedCells="1"/>
  <mergeCells count="24">
    <mergeCell ref="B52:X52"/>
    <mergeCell ref="Q13:T13"/>
    <mergeCell ref="U13:X13"/>
    <mergeCell ref="C13:F13"/>
    <mergeCell ref="G13:J13"/>
    <mergeCell ref="B47:C47"/>
    <mergeCell ref="B45:C45"/>
    <mergeCell ref="B44:C44"/>
    <mergeCell ref="B43:C43"/>
    <mergeCell ref="Q28:T28"/>
    <mergeCell ref="U28:X28"/>
    <mergeCell ref="B46:C46"/>
    <mergeCell ref="Y13:Y14"/>
    <mergeCell ref="Y28:Y29"/>
    <mergeCell ref="B7:C7"/>
    <mergeCell ref="C28:D28"/>
    <mergeCell ref="E28:J39"/>
    <mergeCell ref="D9:E9"/>
    <mergeCell ref="D8:E8"/>
    <mergeCell ref="D7:E7"/>
    <mergeCell ref="B9:C9"/>
    <mergeCell ref="B8:C8"/>
    <mergeCell ref="K28:P28"/>
    <mergeCell ref="K13:P13"/>
  </mergeCells>
  <conditionalFormatting sqref="C15:I24 K15:N24 Q15:S24 U15:W24 C30:D39 K30:N39 Q30:S39 U30:W39 B52:X52">
    <cfRule type="notContainsBlanks" dxfId="4" priority="2">
      <formula>LEN(TRIM(B15))&gt;0</formula>
    </cfRule>
  </conditionalFormatting>
  <conditionalFormatting sqref="D7:E9">
    <cfRule type="notContainsBlanks" dxfId="3" priority="1">
      <formula>LEN(TRIM(D7))&gt;0</formula>
    </cfRule>
  </conditionalFormatting>
  <conditionalFormatting sqref="F47">
    <cfRule type="cellIs" dxfId="2" priority="3" operator="greaterThan">
      <formula>0</formula>
    </cfRule>
  </conditionalFormatting>
  <dataValidations count="6">
    <dataValidation type="list" allowBlank="1" showInputMessage="1" showErrorMessage="1" sqref="K15:K24 K30:K39" xr:uid="{2733762D-3330-43FA-985A-6B6E2BF73772}">
      <formula1>"Youth Hostel, RR Club Amarilis ***, Turim Presidente Hotel ****"</formula1>
    </dataValidation>
    <dataValidation type="list" allowBlank="1" showInputMessage="1" showErrorMessage="1" sqref="R15:R24 V15:V24 R30:R39 V30:V39" xr:uid="{7AE1DE34-B590-4EE2-85E7-D1A182CB15E4}">
      <formula1>"SVQ Airport, FAO Airport, Portimão bus/train station, Other - write in notes"</formula1>
    </dataValidation>
    <dataValidation type="list" allowBlank="1" showInputMessage="1" showErrorMessage="1" sqref="W15:W24 S15:S24 W30:W39 S30:S39 G15:I24" xr:uid="{09448459-79F5-4225-B883-94B57580BDF8}">
      <formula1>"Yes, No"</formula1>
    </dataValidation>
    <dataValidation type="list" allowBlank="1" showInputMessage="1" showErrorMessage="1" sqref="M15:M24 M30:M39" xr:uid="{D42E49B7-8E8B-46AF-9A3A-98723AEF1ADC}">
      <formula1>"03/dez, 04/dez, 05/dez"</formula1>
    </dataValidation>
    <dataValidation type="list" allowBlank="1" showInputMessage="1" showErrorMessage="1" sqref="N15:N24 N30:N39" xr:uid="{B061F14B-1CBD-4630-9F5B-FF9DF073DEB8}">
      <formula1>"07/dez, 08/dez, 09/dez, 10/dez"</formula1>
    </dataValidation>
    <dataValidation type="list" allowBlank="1" showInputMessage="1" showErrorMessage="1" sqref="L15:L24 L30:L39" xr:uid="{6FF4D096-E306-4FA7-9A9C-824881707E13}">
      <formula1>INDIRECT(Z15)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096B-2035-43A2-B625-22DE0CCCD43D}">
  <dimension ref="A1:P23"/>
  <sheetViews>
    <sheetView workbookViewId="0">
      <selection activeCell="K5" sqref="K5"/>
    </sheetView>
  </sheetViews>
  <sheetFormatPr defaultColWidth="0" defaultRowHeight="15" zeroHeight="1" x14ac:dyDescent="0.25"/>
  <cols>
    <col min="1" max="1" width="2.28515625" customWidth="1"/>
    <col min="2" max="2" width="36.85546875" customWidth="1"/>
    <col min="3" max="4" width="17.5703125" customWidth="1"/>
    <col min="5" max="5" width="4.5703125" customWidth="1"/>
    <col min="6" max="6" width="11.5703125" customWidth="1"/>
    <col min="7" max="7" width="25.140625" customWidth="1"/>
    <col min="8" max="8" width="18" customWidth="1"/>
    <col min="9" max="14" width="24.28515625" customWidth="1"/>
    <col min="15" max="15" width="9.140625" customWidth="1"/>
    <col min="16" max="16" width="0" hidden="1" customWidth="1"/>
    <col min="17" max="16384" width="9.140625" hidden="1"/>
  </cols>
  <sheetData>
    <row r="1" spans="2:15" s="1" customFormat="1" ht="28.5" customHeight="1" x14ac:dyDescent="0.25">
      <c r="B1" s="1" t="s">
        <v>57</v>
      </c>
    </row>
    <row r="2" spans="2:15" s="3" customFormat="1" ht="9.75" customHeight="1" x14ac:dyDescent="0.2"/>
    <row r="3" spans="2:15" s="4" customFormat="1" ht="18" customHeight="1" x14ac:dyDescent="0.25">
      <c r="B3" s="11" t="s">
        <v>40</v>
      </c>
      <c r="C3" s="9" t="s">
        <v>41</v>
      </c>
      <c r="D3" s="9" t="s">
        <v>42</v>
      </c>
      <c r="F3" s="14" t="s">
        <v>58</v>
      </c>
      <c r="G3" s="14" t="s">
        <v>12</v>
      </c>
      <c r="H3" s="14" t="s">
        <v>13</v>
      </c>
      <c r="I3" s="15" t="s">
        <v>59</v>
      </c>
      <c r="J3" s="15" t="s">
        <v>60</v>
      </c>
      <c r="K3" s="15" t="s">
        <v>61</v>
      </c>
      <c r="L3" s="15" t="s">
        <v>62</v>
      </c>
      <c r="M3" s="15" t="s">
        <v>63</v>
      </c>
      <c r="N3" s="15" t="s">
        <v>64</v>
      </c>
      <c r="O3" s="19"/>
    </row>
    <row r="4" spans="2:15" s="4" customFormat="1" ht="18" customHeight="1" x14ac:dyDescent="0.25">
      <c r="B4" s="7" t="s">
        <v>43</v>
      </c>
      <c r="C4" s="12">
        <v>45</v>
      </c>
      <c r="D4" s="12">
        <f>C4*5</f>
        <v>225</v>
      </c>
      <c r="F4" s="8">
        <v>1</v>
      </c>
      <c r="G4" s="66"/>
      <c r="H4" s="66"/>
      <c r="I4" s="67"/>
      <c r="J4" s="67"/>
      <c r="K4" s="66"/>
      <c r="L4" s="66"/>
      <c r="M4" s="66"/>
      <c r="N4" s="66"/>
      <c r="O4" s="13" t="str">
        <f>IF(G4="Youth Hostel","hostel",IF(G4="RR Club Amarilis ***","amarilis",IF(G4="Turim Presidente Hotel ****","turim"," ")))</f>
        <v xml:space="preserve"> </v>
      </c>
    </row>
    <row r="5" spans="2:15" s="4" customFormat="1" ht="18" customHeight="1" x14ac:dyDescent="0.25">
      <c r="B5" s="7" t="s">
        <v>44</v>
      </c>
      <c r="C5" s="12">
        <v>25</v>
      </c>
      <c r="D5" s="12">
        <f t="shared" ref="D5" si="0">C5*5</f>
        <v>125</v>
      </c>
      <c r="F5" s="8">
        <v>2</v>
      </c>
      <c r="G5" s="66"/>
      <c r="H5" s="66"/>
      <c r="I5" s="67"/>
      <c r="J5" s="67"/>
      <c r="K5" s="66"/>
      <c r="L5" s="66"/>
      <c r="M5" s="68"/>
      <c r="N5" s="66"/>
      <c r="O5" s="13" t="str">
        <f t="shared" ref="O5:O13" si="1">IF(G5="Youth Hostel","hostel",IF(G5="RR Club Amarilis ***","amarilis",IF(G5="Turim Presidente Hotel ****","turim"," ")))</f>
        <v xml:space="preserve"> </v>
      </c>
    </row>
    <row r="6" spans="2:15" s="4" customFormat="1" ht="18" customHeight="1" x14ac:dyDescent="0.25">
      <c r="B6" s="100" t="s">
        <v>45</v>
      </c>
      <c r="C6" s="101"/>
      <c r="D6" s="102"/>
      <c r="F6" s="8">
        <v>3</v>
      </c>
      <c r="G6" s="66"/>
      <c r="H6" s="66"/>
      <c r="I6" s="67"/>
      <c r="J6" s="67"/>
      <c r="K6" s="66"/>
      <c r="L6" s="66"/>
      <c r="M6" s="66"/>
      <c r="N6" s="66"/>
      <c r="O6" s="13" t="str">
        <f t="shared" si="1"/>
        <v xml:space="preserve"> </v>
      </c>
    </row>
    <row r="7" spans="2:15" s="4" customFormat="1" ht="18" customHeight="1" x14ac:dyDescent="0.25">
      <c r="B7" s="103"/>
      <c r="C7" s="104"/>
      <c r="D7" s="105"/>
      <c r="F7" s="8">
        <v>4</v>
      </c>
      <c r="G7" s="66"/>
      <c r="H7" s="66"/>
      <c r="I7" s="67"/>
      <c r="J7" s="67"/>
      <c r="K7" s="66"/>
      <c r="L7" s="66"/>
      <c r="M7" s="66"/>
      <c r="N7" s="66"/>
      <c r="O7" s="13" t="str">
        <f t="shared" si="1"/>
        <v xml:space="preserve"> </v>
      </c>
    </row>
    <row r="8" spans="2:15" s="4" customFormat="1" ht="18" customHeight="1" x14ac:dyDescent="0.25">
      <c r="B8" s="3"/>
      <c r="C8" s="3"/>
      <c r="D8" s="3"/>
      <c r="F8" s="8">
        <v>5</v>
      </c>
      <c r="G8" s="66"/>
      <c r="H8" s="66"/>
      <c r="I8" s="67"/>
      <c r="J8" s="67"/>
      <c r="K8" s="66"/>
      <c r="L8" s="66"/>
      <c r="M8" s="66"/>
      <c r="N8" s="66"/>
      <c r="O8" s="13" t="str">
        <f t="shared" si="1"/>
        <v xml:space="preserve"> </v>
      </c>
    </row>
    <row r="9" spans="2:15" s="4" customFormat="1" ht="18" customHeight="1" x14ac:dyDescent="0.25">
      <c r="B9" s="11" t="s">
        <v>46</v>
      </c>
      <c r="C9" s="9" t="s">
        <v>41</v>
      </c>
      <c r="D9" s="9" t="s">
        <v>42</v>
      </c>
      <c r="F9" s="8">
        <v>6</v>
      </c>
      <c r="G9" s="66"/>
      <c r="H9" s="66"/>
      <c r="I9" s="67"/>
      <c r="J9" s="67"/>
      <c r="K9" s="66"/>
      <c r="L9" s="66"/>
      <c r="M9" s="66"/>
      <c r="N9" s="66"/>
      <c r="O9" s="13" t="str">
        <f t="shared" si="1"/>
        <v xml:space="preserve"> </v>
      </c>
    </row>
    <row r="10" spans="2:15" s="4" customFormat="1" ht="18" customHeight="1" x14ac:dyDescent="0.25">
      <c r="B10" s="7" t="s">
        <v>47</v>
      </c>
      <c r="C10" s="12">
        <v>45</v>
      </c>
      <c r="D10" s="12">
        <f>C10*5</f>
        <v>225</v>
      </c>
      <c r="F10" s="8">
        <v>7</v>
      </c>
      <c r="G10" s="66"/>
      <c r="H10" s="66"/>
      <c r="I10" s="67"/>
      <c r="J10" s="67"/>
      <c r="K10" s="66"/>
      <c r="L10" s="66"/>
      <c r="M10" s="66"/>
      <c r="N10" s="66"/>
      <c r="O10" s="13" t="str">
        <f t="shared" si="1"/>
        <v xml:space="preserve"> </v>
      </c>
    </row>
    <row r="11" spans="2:15" s="4" customFormat="1" ht="18" customHeight="1" x14ac:dyDescent="0.25">
      <c r="B11" s="7" t="s">
        <v>48</v>
      </c>
      <c r="C11" s="65">
        <v>40</v>
      </c>
      <c r="D11" s="12">
        <f>C11*5</f>
        <v>200</v>
      </c>
      <c r="F11" s="8">
        <v>8</v>
      </c>
      <c r="G11" s="66"/>
      <c r="H11" s="66"/>
      <c r="I11" s="67"/>
      <c r="J11" s="67"/>
      <c r="K11" s="66"/>
      <c r="L11" s="66"/>
      <c r="M11" s="66"/>
      <c r="N11" s="66"/>
      <c r="O11" s="13" t="str">
        <f t="shared" si="1"/>
        <v xml:space="preserve"> </v>
      </c>
    </row>
    <row r="12" spans="2:15" s="4" customFormat="1" ht="18" customHeight="1" x14ac:dyDescent="0.25">
      <c r="B12" s="7" t="s">
        <v>49</v>
      </c>
      <c r="C12" s="12">
        <v>37</v>
      </c>
      <c r="D12" s="12">
        <f>C12*5</f>
        <v>185</v>
      </c>
      <c r="F12" s="8">
        <v>9</v>
      </c>
      <c r="G12" s="66"/>
      <c r="H12" s="69"/>
      <c r="I12" s="66"/>
      <c r="J12" s="67"/>
      <c r="K12" s="66"/>
      <c r="L12" s="66"/>
      <c r="M12" s="66"/>
      <c r="N12" s="66"/>
      <c r="O12" s="13" t="str">
        <f t="shared" si="1"/>
        <v xml:space="preserve"> </v>
      </c>
    </row>
    <row r="13" spans="2:15" s="4" customFormat="1" ht="18" customHeight="1" x14ac:dyDescent="0.25">
      <c r="B13" s="7" t="s">
        <v>54</v>
      </c>
      <c r="C13" s="12">
        <v>37</v>
      </c>
      <c r="D13" s="12">
        <f>C13*5</f>
        <v>185</v>
      </c>
      <c r="F13" s="8">
        <v>10</v>
      </c>
      <c r="G13" s="66"/>
      <c r="H13" s="66"/>
      <c r="I13" s="67"/>
      <c r="J13" s="67"/>
      <c r="K13" s="66"/>
      <c r="L13" s="66"/>
      <c r="M13" s="66"/>
      <c r="N13" s="66"/>
      <c r="O13" s="13" t="str">
        <f t="shared" si="1"/>
        <v xml:space="preserve"> </v>
      </c>
    </row>
    <row r="14" spans="2:15" s="4" customFormat="1" ht="18" customHeight="1" x14ac:dyDescent="0.25">
      <c r="B14" s="7" t="s">
        <v>55</v>
      </c>
      <c r="C14" s="12">
        <v>37</v>
      </c>
      <c r="D14" s="12">
        <f>C14*5</f>
        <v>185</v>
      </c>
      <c r="I14" s="16"/>
      <c r="J14" s="16"/>
      <c r="K14" s="17"/>
      <c r="L14" s="17"/>
      <c r="M14" s="17"/>
      <c r="N14" s="17"/>
      <c r="O14" s="18"/>
    </row>
    <row r="15" spans="2:15" s="4" customFormat="1" ht="18" customHeight="1" x14ac:dyDescent="0.25">
      <c r="B15" s="106" t="s">
        <v>73</v>
      </c>
      <c r="C15" s="107"/>
      <c r="D15" s="108"/>
      <c r="O15" s="18"/>
    </row>
    <row r="16" spans="2:15" s="4" customFormat="1" ht="18" customHeight="1" x14ac:dyDescent="0.25">
      <c r="B16" s="109"/>
      <c r="C16" s="110"/>
      <c r="D16" s="111"/>
    </row>
    <row r="17" spans="2:4" s="4" customFormat="1" ht="18" customHeight="1" x14ac:dyDescent="0.25">
      <c r="B17" s="3"/>
      <c r="C17" s="3"/>
      <c r="D17" s="3"/>
    </row>
    <row r="18" spans="2:4" s="4" customFormat="1" ht="18" customHeight="1" x14ac:dyDescent="0.25">
      <c r="B18" s="11" t="s">
        <v>51</v>
      </c>
      <c r="C18" s="9" t="s">
        <v>41</v>
      </c>
      <c r="D18" s="9" t="s">
        <v>42</v>
      </c>
    </row>
    <row r="19" spans="2:4" s="4" customFormat="1" ht="18" customHeight="1" x14ac:dyDescent="0.25">
      <c r="B19" s="7" t="s">
        <v>52</v>
      </c>
      <c r="C19" s="12">
        <v>85</v>
      </c>
      <c r="D19" s="12">
        <f>C19*5</f>
        <v>425</v>
      </c>
    </row>
    <row r="20" spans="2:4" s="4" customFormat="1" ht="18" customHeight="1" x14ac:dyDescent="0.25">
      <c r="B20" s="7" t="s">
        <v>56</v>
      </c>
      <c r="C20" s="12">
        <v>75</v>
      </c>
      <c r="D20" s="12">
        <f>C20*5</f>
        <v>375</v>
      </c>
    </row>
    <row r="21" spans="2:4" s="4" customFormat="1" ht="18" customHeight="1" x14ac:dyDescent="0.25">
      <c r="B21" s="7" t="s">
        <v>53</v>
      </c>
      <c r="C21" s="12">
        <v>55</v>
      </c>
      <c r="D21" s="12">
        <f>C21*5</f>
        <v>275</v>
      </c>
    </row>
    <row r="22" spans="2:4" s="4" customFormat="1" ht="30.75" customHeight="1" x14ac:dyDescent="0.25">
      <c r="B22" s="97" t="s">
        <v>50</v>
      </c>
      <c r="C22" s="98"/>
      <c r="D22" s="99"/>
    </row>
    <row r="23" spans="2:4" s="4" customFormat="1" ht="18" customHeight="1" x14ac:dyDescent="0.25"/>
  </sheetData>
  <sheetProtection algorithmName="SHA-512" hashValue="qaoZBY2nrySlck2TN70kaDtkn/SVMomhmTVV278YKWucBwfwYXbDZKvOfuQ7aXsFmsFfQ4FcKfl0D3DxfagrXA==" saltValue="dRV9oqgZFQisRD1gdB56Jw==" spinCount="100000" sheet="1" objects="1" scenarios="1" selectLockedCells="1"/>
  <mergeCells count="3">
    <mergeCell ref="B22:D22"/>
    <mergeCell ref="B6:D7"/>
    <mergeCell ref="B15:D16"/>
  </mergeCells>
  <conditionalFormatting sqref="G4:N13">
    <cfRule type="notContainsBlanks" dxfId="1" priority="1">
      <formula>LEN(TRIM(G4))&gt;0</formula>
    </cfRule>
  </conditionalFormatting>
  <dataValidations count="3">
    <dataValidation type="list" allowBlank="1" showInputMessage="1" showErrorMessage="1" sqref="G4:G13" xr:uid="{049CB5C6-50CE-400F-B9C3-4CFF6FB7D860}">
      <formula1>"Youth Hostel, RR Club Amarilis ***, Turim Presidente Hotel ****"</formula1>
    </dataValidation>
    <dataValidation type="list" allowBlank="1" showInputMessage="1" showErrorMessage="1" sqref="H4:H11 H13" xr:uid="{C65F9570-3AFB-4679-98E4-F9964C548C13}">
      <formula1>INDIRECT(O4)</formula1>
    </dataValidation>
    <dataValidation type="list" allowBlank="1" showInputMessage="1" showErrorMessage="1" sqref="I12" xr:uid="{0A1B6C1D-6A2F-422B-B110-F5D14830B93A}">
      <formula1>INDIRECT(O12)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1FDD-5C55-41D9-AE25-59B88B2AB946}">
  <dimension ref="A1:E10"/>
  <sheetViews>
    <sheetView workbookViewId="0">
      <selection activeCell="C3" sqref="C3"/>
    </sheetView>
  </sheetViews>
  <sheetFormatPr defaultColWidth="0" defaultRowHeight="15" zeroHeight="1" x14ac:dyDescent="0.25"/>
  <cols>
    <col min="1" max="1" width="2.28515625" customWidth="1"/>
    <col min="2" max="2" width="21.140625" customWidth="1"/>
    <col min="3" max="3" width="68.28515625" customWidth="1"/>
    <col min="4" max="4" width="7.140625" customWidth="1"/>
    <col min="5" max="5" width="0" hidden="1" customWidth="1"/>
    <col min="6" max="16384" width="9.140625" hidden="1"/>
  </cols>
  <sheetData>
    <row r="1" spans="1:4" s="1" customFormat="1" ht="28.5" customHeight="1" x14ac:dyDescent="0.25">
      <c r="B1" s="1" t="s">
        <v>65</v>
      </c>
    </row>
    <row r="2" spans="1:4" ht="9.75" customHeight="1" x14ac:dyDescent="0.25">
      <c r="A2" s="5"/>
      <c r="B2" s="6"/>
      <c r="C2" s="5"/>
      <c r="D2" s="4"/>
    </row>
    <row r="3" spans="1:4" ht="18" customHeight="1" x14ac:dyDescent="0.25">
      <c r="A3" s="2"/>
      <c r="B3" s="10" t="s">
        <v>66</v>
      </c>
      <c r="C3" s="70"/>
      <c r="D3" s="4"/>
    </row>
    <row r="4" spans="1:4" ht="18" customHeight="1" x14ac:dyDescent="0.25">
      <c r="A4" s="2"/>
      <c r="B4" s="10" t="s">
        <v>67</v>
      </c>
      <c r="C4" s="70"/>
      <c r="D4" s="4"/>
    </row>
    <row r="5" spans="1:4" ht="18" customHeight="1" x14ac:dyDescent="0.25">
      <c r="A5" s="2"/>
      <c r="B5" s="10" t="s">
        <v>68</v>
      </c>
      <c r="C5" s="70"/>
      <c r="D5" s="4"/>
    </row>
    <row r="6" spans="1:4" ht="18" customHeight="1" x14ac:dyDescent="0.25">
      <c r="A6" s="2"/>
      <c r="B6" s="10" t="s">
        <v>69</v>
      </c>
      <c r="C6" s="70"/>
      <c r="D6" s="4"/>
    </row>
    <row r="7" spans="1:4" ht="18" customHeight="1" x14ac:dyDescent="0.25">
      <c r="A7" s="2"/>
      <c r="B7" s="10" t="s">
        <v>71</v>
      </c>
      <c r="C7" s="70"/>
      <c r="D7" s="4"/>
    </row>
    <row r="8" spans="1:4" ht="18" customHeight="1" x14ac:dyDescent="0.25">
      <c r="A8" s="2"/>
      <c r="B8" s="10" t="s">
        <v>70</v>
      </c>
      <c r="C8" s="70"/>
      <c r="D8" s="4"/>
    </row>
    <row r="9" spans="1:4" ht="18" customHeight="1" x14ac:dyDescent="0.25">
      <c r="A9" s="2"/>
      <c r="B9" s="10" t="s">
        <v>72</v>
      </c>
      <c r="C9" s="70"/>
      <c r="D9" s="4"/>
    </row>
    <row r="10" spans="1:4" ht="12" customHeight="1" x14ac:dyDescent="0.25">
      <c r="A10" s="2"/>
      <c r="B10" s="2"/>
      <c r="C10" s="2"/>
      <c r="D10" s="4"/>
    </row>
  </sheetData>
  <sheetProtection algorithmName="SHA-512" hashValue="i9iw06Aay+bzaa3EsdQXesq/UDf1wDQg37BXtnqk7DWA89MjCllTP8Ln1fHaB29mK04SbzmBbJaQj+srdoBvCA==" saltValue="MHxPJdesE1MuVOGNKPsG0Q==" spinCount="100000" sheet="1" objects="1" scenarios="1" selectLockedCells="1"/>
  <conditionalFormatting sqref="C3:C9">
    <cfRule type="notContainsBlanks" dxfId="0" priority="1">
      <formula>LEN(TRIM(C3))&gt;0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Registration</vt:lpstr>
      <vt:lpstr>Rooms</vt:lpstr>
      <vt:lpstr>Invoice info</vt:lpstr>
      <vt:lpstr>amarilis</vt:lpstr>
      <vt:lpstr>hostel</vt:lpstr>
      <vt:lpstr>turim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FPX</dc:creator>
  <cp:lastModifiedBy>FPX</cp:lastModifiedBy>
  <dcterms:created xsi:type="dcterms:W3CDTF">2026-08-20T08:48:21Z</dcterms:created>
  <dcterms:modified xsi:type="dcterms:W3CDTF">2026-08-27T15:32:08Z</dcterms:modified>
</cp:coreProperties>
</file>